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O:\OIVZ\Sirgelova\VÝBĚROVÁ ŘÍZENÍ\VŘ - 2021\01 Hl.nám._fasáda\"/>
    </mc:Choice>
  </mc:AlternateContent>
  <xr:revisionPtr revIDLastSave="0" documentId="8_{E8B231FB-BF35-4C39-A4A5-E26A17E413D9}" xr6:coauthVersionLast="46" xr6:coauthVersionMax="46" xr10:uidLastSave="{00000000-0000-0000-0000-000000000000}"/>
  <bookViews>
    <workbookView xWindow="-120" yWindow="-120" windowWidth="24240" windowHeight="13140" activeTab="1" xr2:uid="{00000000-000D-0000-FFFF-FFFF00000000}"/>
  </bookViews>
  <sheets>
    <sheet name="Rekapitulace stavby" sheetId="1" r:id="rId1"/>
    <sheet name="03-06-20a - POLYFUNKČNÍ D..." sheetId="2" r:id="rId2"/>
  </sheets>
  <definedNames>
    <definedName name="_xlnm._FilterDatabase" localSheetId="1" hidden="1">'03-06-20a - POLYFUNKČNÍ D...'!$C$133:$K$381</definedName>
    <definedName name="_xlnm.Print_Titles" localSheetId="1">'03-06-20a - POLYFUNKČNÍ D...'!$133:$133</definedName>
    <definedName name="_xlnm.Print_Titles" localSheetId="0">'Rekapitulace stavby'!$92:$92</definedName>
    <definedName name="_xlnm.Print_Area" localSheetId="1">'03-06-20a - POLYFUNKČNÍ D...'!$C$4:$J$76,'03-06-20a - POLYFUNKČNÍ D...'!$C$82:$J$117,'03-06-20a - POLYFUNKČNÍ D...'!$C$123:$K$381</definedName>
    <definedName name="_xlnm.Print_Area" localSheetId="0">'Rekapitulace stavby'!$D$4:$AO$76,'Rekapitulace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45" i="2"/>
  <c r="BH345" i="2"/>
  <c r="BG345" i="2"/>
  <c r="BF345" i="2"/>
  <c r="T345" i="2"/>
  <c r="R345" i="2"/>
  <c r="P345" i="2"/>
  <c r="BI337" i="2"/>
  <c r="BH337" i="2"/>
  <c r="BG337" i="2"/>
  <c r="BF337" i="2"/>
  <c r="T337" i="2"/>
  <c r="R337" i="2"/>
  <c r="P337" i="2"/>
  <c r="BI329" i="2"/>
  <c r="BH329" i="2"/>
  <c r="BG329" i="2"/>
  <c r="BF329" i="2"/>
  <c r="T329" i="2"/>
  <c r="R329" i="2"/>
  <c r="P329" i="2"/>
  <c r="BI320" i="2"/>
  <c r="BH320" i="2"/>
  <c r="BG320" i="2"/>
  <c r="BF320" i="2"/>
  <c r="T320" i="2"/>
  <c r="R320" i="2"/>
  <c r="P320" i="2"/>
  <c r="BI311" i="2"/>
  <c r="BH311" i="2"/>
  <c r="BG311" i="2"/>
  <c r="BF311" i="2"/>
  <c r="T311" i="2"/>
  <c r="R311" i="2"/>
  <c r="P311" i="2"/>
  <c r="BI302" i="2"/>
  <c r="BH302" i="2"/>
  <c r="BG302" i="2"/>
  <c r="BF302" i="2"/>
  <c r="T302" i="2"/>
  <c r="R302" i="2"/>
  <c r="P302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R288" i="2" s="1"/>
  <c r="P289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T235" i="2"/>
  <c r="R236" i="2"/>
  <c r="R235" i="2"/>
  <c r="P236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T152" i="2" s="1"/>
  <c r="T151" i="2" s="1"/>
  <c r="R153" i="2"/>
  <c r="R152" i="2"/>
  <c r="R151" i="2" s="1"/>
  <c r="P153" i="2"/>
  <c r="P152" i="2"/>
  <c r="P151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J131" i="2"/>
  <c r="J130" i="2"/>
  <c r="F130" i="2"/>
  <c r="F128" i="2"/>
  <c r="E126" i="2"/>
  <c r="J90" i="2"/>
  <c r="J89" i="2"/>
  <c r="F89" i="2"/>
  <c r="F87" i="2"/>
  <c r="E85" i="2"/>
  <c r="J16" i="2"/>
  <c r="E16" i="2"/>
  <c r="F90" i="2"/>
  <c r="J15" i="2"/>
  <c r="J10" i="2"/>
  <c r="J87" i="2" s="1"/>
  <c r="L90" i="1"/>
  <c r="AM90" i="1"/>
  <c r="AM89" i="1"/>
  <c r="L89" i="1"/>
  <c r="AM87" i="1"/>
  <c r="L87" i="1"/>
  <c r="L85" i="1"/>
  <c r="L84" i="1"/>
  <c r="J374" i="2"/>
  <c r="J373" i="2"/>
  <c r="BK372" i="2"/>
  <c r="J371" i="2"/>
  <c r="J359" i="2"/>
  <c r="BK358" i="2"/>
  <c r="BK345" i="2"/>
  <c r="BK320" i="2"/>
  <c r="J311" i="2"/>
  <c r="BK302" i="2"/>
  <c r="BK297" i="2"/>
  <c r="J296" i="2"/>
  <c r="BK294" i="2"/>
  <c r="BK292" i="2"/>
  <c r="BK287" i="2"/>
  <c r="J283" i="2"/>
  <c r="J280" i="2"/>
  <c r="BK278" i="2"/>
  <c r="J275" i="2"/>
  <c r="BK268" i="2"/>
  <c r="BK258" i="2"/>
  <c r="J252" i="2"/>
  <c r="BK249" i="2"/>
  <c r="J239" i="2"/>
  <c r="BK233" i="2"/>
  <c r="BK231" i="2"/>
  <c r="BK227" i="2"/>
  <c r="BK224" i="2"/>
  <c r="BK221" i="2"/>
  <c r="J218" i="2"/>
  <c r="J207" i="2"/>
  <c r="J202" i="2"/>
  <c r="J197" i="2"/>
  <c r="BK190" i="2"/>
  <c r="J186" i="2"/>
  <c r="BK179" i="2"/>
  <c r="BK166" i="2"/>
  <c r="J160" i="2"/>
  <c r="BK150" i="2"/>
  <c r="BK139" i="2"/>
  <c r="J271" i="2"/>
  <c r="J262" i="2"/>
  <c r="J260" i="2"/>
  <c r="BK252" i="2"/>
  <c r="BK250" i="2"/>
  <c r="J249" i="2"/>
  <c r="J247" i="2"/>
  <c r="BK243" i="2"/>
  <c r="J241" i="2"/>
  <c r="J233" i="2"/>
  <c r="J232" i="2"/>
  <c r="J224" i="2"/>
  <c r="J215" i="2"/>
  <c r="J204" i="2"/>
  <c r="BK199" i="2"/>
  <c r="BK197" i="2"/>
  <c r="J193" i="2"/>
  <c r="J190" i="2"/>
  <c r="BK189" i="2"/>
  <c r="BK186" i="2"/>
  <c r="J183" i="2"/>
  <c r="J179" i="2"/>
  <c r="BK160" i="2"/>
  <c r="BK142" i="2"/>
  <c r="J139" i="2"/>
  <c r="J137" i="2"/>
  <c r="BK381" i="2"/>
  <c r="BK380" i="2"/>
  <c r="BK375" i="2"/>
  <c r="J372" i="2"/>
  <c r="BK371" i="2"/>
  <c r="BK359" i="2"/>
  <c r="J357" i="2"/>
  <c r="BK355" i="2"/>
  <c r="J345" i="2"/>
  <c r="BK337" i="2"/>
  <c r="J329" i="2"/>
  <c r="J320" i="2"/>
  <c r="BK311" i="2"/>
  <c r="BK296" i="2"/>
  <c r="J295" i="2"/>
  <c r="BK293" i="2"/>
  <c r="J273" i="2"/>
  <c r="BK271" i="2"/>
  <c r="J268" i="2"/>
  <c r="BK265" i="2"/>
  <c r="J258" i="2"/>
  <c r="J250" i="2"/>
  <c r="BK247" i="2"/>
  <c r="J245" i="2"/>
  <c r="BK239" i="2"/>
  <c r="BK236" i="2"/>
  <c r="BK232" i="2"/>
  <c r="J231" i="2"/>
  <c r="J227" i="2"/>
  <c r="J221" i="2"/>
  <c r="J208" i="2"/>
  <c r="BK202" i="2"/>
  <c r="J199" i="2"/>
  <c r="BK196" i="2"/>
  <c r="BK193" i="2"/>
  <c r="J189" i="2"/>
  <c r="BK176" i="2"/>
  <c r="BK157" i="2"/>
  <c r="BK153" i="2"/>
  <c r="J150" i="2"/>
  <c r="J147" i="2"/>
  <c r="J144" i="2"/>
  <c r="J142" i="2"/>
  <c r="AS94" i="1"/>
  <c r="J381" i="2"/>
  <c r="J380" i="2"/>
  <c r="J375" i="2"/>
  <c r="BK374" i="2"/>
  <c r="BK373" i="2"/>
  <c r="J358" i="2"/>
  <c r="BK357" i="2"/>
  <c r="J355" i="2"/>
  <c r="J337" i="2"/>
  <c r="BK329" i="2"/>
  <c r="J302" i="2"/>
  <c r="J297" i="2"/>
  <c r="BK295" i="2"/>
  <c r="J294" i="2"/>
  <c r="J293" i="2"/>
  <c r="J292" i="2"/>
  <c r="BK289" i="2"/>
  <c r="J289" i="2"/>
  <c r="J287" i="2"/>
  <c r="BK283" i="2"/>
  <c r="BK280" i="2"/>
  <c r="J278" i="2"/>
  <c r="BK275" i="2"/>
  <c r="BK273" i="2"/>
  <c r="J265" i="2"/>
  <c r="BK262" i="2"/>
  <c r="BK260" i="2"/>
  <c r="BK245" i="2"/>
  <c r="J243" i="2"/>
  <c r="BK241" i="2"/>
  <c r="J236" i="2"/>
  <c r="BK218" i="2"/>
  <c r="BK215" i="2"/>
  <c r="BK208" i="2"/>
  <c r="BK207" i="2"/>
  <c r="BK204" i="2"/>
  <c r="J196" i="2"/>
  <c r="BK183" i="2"/>
  <c r="J176" i="2"/>
  <c r="J166" i="2"/>
  <c r="J157" i="2"/>
  <c r="J153" i="2"/>
  <c r="BK147" i="2"/>
  <c r="BK144" i="2"/>
  <c r="BK137" i="2"/>
  <c r="BK136" i="2" l="1"/>
  <c r="J136" i="2" s="1"/>
  <c r="J96" i="2" s="1"/>
  <c r="R136" i="2"/>
  <c r="R143" i="2"/>
  <c r="P156" i="2"/>
  <c r="P155" i="2"/>
  <c r="BK165" i="2"/>
  <c r="BK164" i="2" s="1"/>
  <c r="J164" i="2" s="1"/>
  <c r="J102" i="2" s="1"/>
  <c r="T165" i="2"/>
  <c r="T164" i="2" s="1"/>
  <c r="P182" i="2"/>
  <c r="BK203" i="2"/>
  <c r="J203" i="2"/>
  <c r="J106" i="2" s="1"/>
  <c r="R203" i="2"/>
  <c r="P214" i="2"/>
  <c r="T272" i="2"/>
  <c r="P136" i="2"/>
  <c r="BK143" i="2"/>
  <c r="J143" i="2"/>
  <c r="J97" i="2"/>
  <c r="P143" i="2"/>
  <c r="BK156" i="2"/>
  <c r="J156" i="2"/>
  <c r="J101" i="2"/>
  <c r="T156" i="2"/>
  <c r="T155" i="2"/>
  <c r="R165" i="2"/>
  <c r="R164" i="2"/>
  <c r="T182" i="2"/>
  <c r="T203" i="2"/>
  <c r="T214" i="2"/>
  <c r="R223" i="2"/>
  <c r="BK230" i="2"/>
  <c r="J230" i="2" s="1"/>
  <c r="J109" i="2" s="1"/>
  <c r="T230" i="2"/>
  <c r="P288" i="2"/>
  <c r="BE280" i="2"/>
  <c r="T136" i="2"/>
  <c r="T143" i="2"/>
  <c r="R156" i="2"/>
  <c r="R155" i="2"/>
  <c r="P165" i="2"/>
  <c r="P164" i="2"/>
  <c r="BK182" i="2"/>
  <c r="J182" i="2" s="1"/>
  <c r="J105" i="2" s="1"/>
  <c r="R182" i="2"/>
  <c r="P203" i="2"/>
  <c r="BK214" i="2"/>
  <c r="J214" i="2"/>
  <c r="J107" i="2"/>
  <c r="R214" i="2"/>
  <c r="BK223" i="2"/>
  <c r="J223" i="2"/>
  <c r="J108" i="2"/>
  <c r="P223" i="2"/>
  <c r="T223" i="2"/>
  <c r="P230" i="2"/>
  <c r="R230" i="2"/>
  <c r="BK238" i="2"/>
  <c r="J238" i="2" s="1"/>
  <c r="J112" i="2" s="1"/>
  <c r="P238" i="2"/>
  <c r="R238" i="2"/>
  <c r="T238" i="2"/>
  <c r="BK251" i="2"/>
  <c r="J251" i="2"/>
  <c r="J113" i="2" s="1"/>
  <c r="P251" i="2"/>
  <c r="R251" i="2"/>
  <c r="T251" i="2"/>
  <c r="BK259" i="2"/>
  <c r="J259" i="2" s="1"/>
  <c r="J114" i="2" s="1"/>
  <c r="P259" i="2"/>
  <c r="R259" i="2"/>
  <c r="T259" i="2"/>
  <c r="BK272" i="2"/>
  <c r="J272" i="2"/>
  <c r="J115" i="2" s="1"/>
  <c r="P272" i="2"/>
  <c r="R272" i="2"/>
  <c r="BK288" i="2"/>
  <c r="J288" i="2" s="1"/>
  <c r="J116" i="2" s="1"/>
  <c r="T288" i="2"/>
  <c r="J128" i="2"/>
  <c r="BE139" i="2"/>
  <c r="BE142" i="2"/>
  <c r="BE150" i="2"/>
  <c r="BE157" i="2"/>
  <c r="BE160" i="2"/>
  <c r="BE179" i="2"/>
  <c r="BE186" i="2"/>
  <c r="BE189" i="2"/>
  <c r="BE190" i="2"/>
  <c r="BE196" i="2"/>
  <c r="BE199" i="2"/>
  <c r="BE227" i="2"/>
  <c r="BE231" i="2"/>
  <c r="BE232" i="2"/>
  <c r="BE239" i="2"/>
  <c r="BE243" i="2"/>
  <c r="BE247" i="2"/>
  <c r="BE249" i="2"/>
  <c r="BE265" i="2"/>
  <c r="BE268" i="2"/>
  <c r="BE271" i="2"/>
  <c r="BE273" i="2"/>
  <c r="BE278" i="2"/>
  <c r="BE287" i="2"/>
  <c r="BE293" i="2"/>
  <c r="BE297" i="2"/>
  <c r="BE311" i="2"/>
  <c r="BE337" i="2"/>
  <c r="BE355" i="2"/>
  <c r="BE372" i="2"/>
  <c r="BE373" i="2"/>
  <c r="BE374" i="2"/>
  <c r="BE380" i="2"/>
  <c r="BE381" i="2"/>
  <c r="BE137" i="2"/>
  <c r="BE183" i="2"/>
  <c r="BE221" i="2"/>
  <c r="BE224" i="2"/>
  <c r="BE233" i="2"/>
  <c r="BE241" i="2"/>
  <c r="BE250" i="2"/>
  <c r="BE252" i="2"/>
  <c r="BE258" i="2"/>
  <c r="BE260" i="2"/>
  <c r="BE262" i="2"/>
  <c r="BE275" i="2"/>
  <c r="BE292" i="2"/>
  <c r="BE295" i="2"/>
  <c r="BE302" i="2"/>
  <c r="BE320" i="2"/>
  <c r="BE329" i="2"/>
  <c r="BE357" i="2"/>
  <c r="BE358" i="2"/>
  <c r="BE359" i="2"/>
  <c r="BE375" i="2"/>
  <c r="F131" i="2"/>
  <c r="BE147" i="2"/>
  <c r="BE166" i="2"/>
  <c r="BE193" i="2"/>
  <c r="BE202" i="2"/>
  <c r="BE204" i="2"/>
  <c r="BE207" i="2"/>
  <c r="BE208" i="2"/>
  <c r="BE215" i="2"/>
  <c r="BE218" i="2"/>
  <c r="BE236" i="2"/>
  <c r="BE245" i="2"/>
  <c r="BE144" i="2"/>
  <c r="BE153" i="2"/>
  <c r="BE176" i="2"/>
  <c r="BE197" i="2"/>
  <c r="BE283" i="2"/>
  <c r="BE289" i="2"/>
  <c r="BE294" i="2"/>
  <c r="BE296" i="2"/>
  <c r="BE345" i="2"/>
  <c r="BE371" i="2"/>
  <c r="BK152" i="2"/>
  <c r="J152" i="2"/>
  <c r="J99" i="2"/>
  <c r="BK235" i="2"/>
  <c r="J235" i="2" s="1"/>
  <c r="J110" i="2" s="1"/>
  <c r="F32" i="2"/>
  <c r="BA95" i="1" s="1"/>
  <c r="BA94" i="1" s="1"/>
  <c r="W30" i="1" s="1"/>
  <c r="F35" i="2"/>
  <c r="BD95" i="1" s="1"/>
  <c r="BD94" i="1" s="1"/>
  <c r="W33" i="1" s="1"/>
  <c r="F33" i="2"/>
  <c r="BB95" i="1" s="1"/>
  <c r="BB94" i="1" s="1"/>
  <c r="AX94" i="1" s="1"/>
  <c r="F34" i="2"/>
  <c r="BC95" i="1" s="1"/>
  <c r="BC94" i="1" s="1"/>
  <c r="W32" i="1" s="1"/>
  <c r="J32" i="2"/>
  <c r="AW95" i="1" s="1"/>
  <c r="T237" i="2" l="1"/>
  <c r="P237" i="2"/>
  <c r="T181" i="2"/>
  <c r="R237" i="2"/>
  <c r="R181" i="2"/>
  <c r="R135" i="2"/>
  <c r="R134" i="2"/>
  <c r="T135" i="2"/>
  <c r="T134" i="2" s="1"/>
  <c r="P181" i="2"/>
  <c r="P135" i="2"/>
  <c r="P134" i="2"/>
  <c r="AU95" i="1" s="1"/>
  <c r="AU94" i="1" s="1"/>
  <c r="BK155" i="2"/>
  <c r="J155" i="2"/>
  <c r="J100" i="2"/>
  <c r="BK151" i="2"/>
  <c r="J151" i="2" s="1"/>
  <c r="J98" i="2" s="1"/>
  <c r="J165" i="2"/>
  <c r="J103" i="2" s="1"/>
  <c r="BK181" i="2"/>
  <c r="J181" i="2"/>
  <c r="J104" i="2"/>
  <c r="BK237" i="2"/>
  <c r="J237" i="2" s="1"/>
  <c r="J111" i="2" s="1"/>
  <c r="AY94" i="1"/>
  <c r="W31" i="1"/>
  <c r="AW94" i="1"/>
  <c r="AK30" i="1"/>
  <c r="F31" i="2"/>
  <c r="AZ95" i="1" s="1"/>
  <c r="AZ94" i="1" s="1"/>
  <c r="W29" i="1" s="1"/>
  <c r="J31" i="2"/>
  <c r="AV95" i="1" s="1"/>
  <c r="AT95" i="1" s="1"/>
  <c r="BK135" i="2" l="1"/>
  <c r="J135" i="2"/>
  <c r="J95" i="2" s="1"/>
  <c r="AV94" i="1"/>
  <c r="AK29" i="1" s="1"/>
  <c r="BK134" i="2" l="1"/>
  <c r="J134" i="2"/>
  <c r="J94" i="2"/>
  <c r="AT94" i="1"/>
  <c r="J28" i="2" l="1"/>
  <c r="AG95" i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<sst xmlns="http://schemas.openxmlformats.org/spreadsheetml/2006/main" count="2970" uniqueCount="565">
  <si>
    <t>Export Komplet</t>
  </si>
  <si>
    <t/>
  </si>
  <si>
    <t>2.0</t>
  </si>
  <si>
    <t>False</t>
  </si>
  <si>
    <t>{08c3ff08-3a3b-41e6-83ff-02a738bc3072}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</si>
  <si>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</si>
  <si>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</si>
  <si>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</si>
  <si>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</si>
  <si>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</si>
  <si>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</si>
  <si>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</si>
  <si>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</si>
  <si>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</si>
  <si>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03-06-20a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</si>
  <si>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</si>
  <si>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</si>
  <si>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POLYFUNKČNÍ DŮM ŠTERNBERK, HLAVNÍ NÁMĚSTÍ 106/12 - OBNOVA HLAVNÍ FASÁDY</t>
  </si>
  <si>
    <t>KSO:</t>
  </si>
  <si>
    <t>CC-CZ:</t>
  </si>
  <si>
    <t>Místo:</t>
  </si>
  <si>
    <t>Šternberk</t>
  </si>
  <si>
    <t>Datum:</t>
  </si>
  <si>
    <t>Zadavatel:</t>
  </si>
  <si>
    <t>IČ:</t>
  </si>
  <si>
    <t>Město Šternberk, Horní nám. 78/16, 785 01 Štbk</t>
  </si>
  <si>
    <t>DIČ:</t>
  </si>
  <si>
    <t>Uchazeč:</t>
  </si>
  <si>
    <t>Vyplň údaj</t>
  </si>
  <si>
    <t>Projektant:</t>
  </si>
  <si>
    <t>Ing. arch. Cvilink David</t>
  </si>
  <si>
    <t>True</t>
  </si>
  <si>
    <t>Zpracovatel:</t>
  </si>
  <si>
    <t>Zdeněk Ambrož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</si>
  <si>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</si>
  <si>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</si>
  <si>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</si>
  <si>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</si>
  <si>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</si>
  <si>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</si>
  <si>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</si>
  <si>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</si>
  <si>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</si>
  <si>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</si>
  <si>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</si>
  <si>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</si>
  <si>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</si>
  <si>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</si>
  <si>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</si>
  <si>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</si>
  <si>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</si>
  <si>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</si>
  <si>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</si>
  <si>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</si>
  <si>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</si>
  <si>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</si>
  <si>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</si>
  <si>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</si>
  <si>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</si>
  <si>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</si>
  <si>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</si>
  <si>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</si>
  <si>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</si>
  <si>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</si>
  <si>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</si>
  <si>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</si>
  <si>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</si>
  <si>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</si>
  <si>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</si>
  <si>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</si>
  <si>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</si>
  <si>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</si>
  <si>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</si>
  <si>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</si>
  <si>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</si>
  <si>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</si>
  <si>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</si>
  <si>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</si>
  <si>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</si>
  <si>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</si>
  <si>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</si>
  <si>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</si>
  <si>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</si>
  <si>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</si>
  <si>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</si>
  <si>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</si>
  <si>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</si>
  <si>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</si>
  <si>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</si>
  <si>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</si>
  <si>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</si>
  <si>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</si>
  <si>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</si>
  <si>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  45 - Podkladní a vedlejší konstrukce kromě vozovek a železničního svršku</t>
  </si>
  <si>
    <t xml:space="preserve">    5 - Komunikace pozemní</t>
  </si>
  <si>
    <t xml:space="preserve">      59 - Kryty pozemních komunikací, letišť a ploch dlážděné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</si>
  <si>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</si>
  <si>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</si>
  <si>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</si>
  <si>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</si>
  <si>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</si>
  <si>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</si>
  <si>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98 - Demolice a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</si>
  <si>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</si>
  <si>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</si>
  <si>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</si>
  <si>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</si>
  <si>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</si>
  <si>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772 - Podlahy z kamene</t>
  </si>
  <si>
    <t xml:space="preserve">    782 - Dokončovací práce - obklady z kamene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</si>
  <si>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</si>
  <si>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</si>
  <si>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</si>
  <si>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</si>
  <si>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</si>
  <si>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</si>
  <si>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</si>
  <si>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</si>
  <si>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</si>
  <si>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</si>
  <si>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</si>
  <si>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</si>
  <si>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</si>
  <si>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</si>
  <si>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</si>
  <si>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</si>
  <si>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</si>
  <si>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</si>
  <si>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</si>
  <si>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113106161</t>
  </si>
  <si>
    <t>Rozebrání dlažeb s přemístěním hmot na skládku na vzdálenost do 3 m nebo s naložením na dopravní prostředek, s jakoukoliv výplní spár ručně z drobných kostek nebo odseků s ložem z kameniva</t>
  </si>
  <si>
    <t>m2</t>
  </si>
  <si>
    <t>CS ÚRS 2020 01</t>
  </si>
  <si>
    <t>4</t>
  </si>
  <si>
    <t>103630040</t>
  </si>
  <si>
    <t>VV</t>
  </si>
  <si>
    <t>15,10*0,50</t>
  </si>
  <si>
    <t>122211101</t>
  </si>
  <si>
    <t>Odkopávky a prokopávky ručně zapažené i nezapažené v hornině třídy těžitelnosti I skupiny 3</t>
  </si>
  <si>
    <t>m3</t>
  </si>
  <si>
    <t>-1453742880</t>
  </si>
  <si>
    <t>"odkop kolem základových konstrukcí čelní fasády hl. 0,50m, š. 0,30m"</t>
  </si>
  <si>
    <t>15,10*0,30*0,50</t>
  </si>
  <si>
    <t>3</t>
  </si>
  <si>
    <t>174111101</t>
  </si>
  <si>
    <t>Zásyp sypaninou z jakékoliv horniny ručně s uložením výkopku ve vrstvách se zhutněním jam, šachet, rýh nebo kolem objektů v těchto vykopávkách</t>
  </si>
  <si>
    <t>1500888916</t>
  </si>
  <si>
    <t>Zakládání</t>
  </si>
  <si>
    <t>274313611</t>
  </si>
  <si>
    <t>Základy z betonu prostého pasy betonu kamenem neprokládaného tř. C 16/20</t>
  </si>
  <si>
    <t>-14104474</t>
  </si>
  <si>
    <t>"betonový základ pod nový schodišťový stupeň"</t>
  </si>
  <si>
    <t>1,75*0,885*0,28</t>
  </si>
  <si>
    <t>5</t>
  </si>
  <si>
    <t>274351121</t>
  </si>
  <si>
    <t>Bednění základů pasů rovné zřízení</t>
  </si>
  <si>
    <t>2069872977</t>
  </si>
  <si>
    <t>(1,75+0,28*2)*0,885</t>
  </si>
  <si>
    <t>6</t>
  </si>
  <si>
    <t>274351122</t>
  </si>
  <si>
    <t>Bednění základů pasů rovné odstranění</t>
  </si>
  <si>
    <t>-767179926</t>
  </si>
  <si>
    <t>Vodorovné konstrukce</t>
  </si>
  <si>
    <t>45</t>
  </si>
  <si>
    <t>Podkladní a vedlejší konstrukce kromě vozovek a železničního svršku</t>
  </si>
  <si>
    <t>7</t>
  </si>
  <si>
    <t>451577777</t>
  </si>
  <si>
    <t>Podklad nebo lože pod dlažbu (přídlažbu)  v ploše vodorovné nebo ve sklonu do 1:5, tloušťky od 30 do 100 mm z kameniva těženého</t>
  </si>
  <si>
    <t>2054147139</t>
  </si>
  <si>
    <t>15,10*0,65</t>
  </si>
  <si>
    <t>Komunikace pozemní</t>
  </si>
  <si>
    <t>59</t>
  </si>
  <si>
    <t>Kryty pozemních komunikací, letišť a ploch dlážděné</t>
  </si>
  <si>
    <t>8</t>
  </si>
  <si>
    <t>591211111</t>
  </si>
  <si>
    <t>Kladení dlažby z kostek  s provedením lože do tl. 50 mm, s vyplněním spár, s dvojím beraněním a se smetením přebytečného materiálu na krajnici drobných z kamene, do lože z kameniva těženého</t>
  </si>
  <si>
    <t>910670244</t>
  </si>
  <si>
    <t>"v položce je zahrnuta i plocha kladení zámkové dlažby v minimálním množství"</t>
  </si>
  <si>
    <t>9</t>
  </si>
  <si>
    <t>M</t>
  </si>
  <si>
    <t>58381007</t>
  </si>
  <si>
    <t>kostka dlažební žula drobná 8/10</t>
  </si>
  <si>
    <t>271934059</t>
  </si>
  <si>
    <t>"chybějící dlažba z důvodu rozšíření až ke zdivu pod obklad soklu"</t>
  </si>
  <si>
    <t>(9,815-7,55)*1,02</t>
  </si>
  <si>
    <t>2,31*1,02 'Přepočtené koeficientem množství</t>
  </si>
  <si>
    <t>Úpravy povrchů, podlahy a osazování výplní</t>
  </si>
  <si>
    <t>62</t>
  </si>
  <si>
    <t>Úprava povrchů vnějších</t>
  </si>
  <si>
    <t>10</t>
  </si>
  <si>
    <t>629991011</t>
  </si>
  <si>
    <t>Zakrytí vnějších ploch před znečištěním  včetně pozdějšího odkrytí výplní otvorů a svislých ploch fólií přilepenou lepící páskou</t>
  </si>
  <si>
    <t>-1408511116</t>
  </si>
  <si>
    <t>"1.NP"</t>
  </si>
  <si>
    <t>1,10*2,20*4</t>
  </si>
  <si>
    <t>1,00*3,00*2</t>
  </si>
  <si>
    <t>2,00*3,50</t>
  </si>
  <si>
    <t>"2.NP"</t>
  </si>
  <si>
    <t>1,10*2,10*6</t>
  </si>
  <si>
    <t>1,70*2,10</t>
  </si>
  <si>
    <t>0,60*0,35*6</t>
  </si>
  <si>
    <t>Součet</t>
  </si>
  <si>
    <t>11</t>
  </si>
  <si>
    <t>622325501</t>
  </si>
  <si>
    <t>Oprava vápenné omítky vnějších ploch stupně členitosti 4 štukové, v rozsahu opravované plochy do 10%</t>
  </si>
  <si>
    <t>2129389828</t>
  </si>
  <si>
    <t>"fasáda"</t>
  </si>
  <si>
    <t>15,10*9,72</t>
  </si>
  <si>
    <t>12</t>
  </si>
  <si>
    <t>62232990R</t>
  </si>
  <si>
    <t>Doplnění chybějící bosáže</t>
  </si>
  <si>
    <t>-1795088386</t>
  </si>
  <si>
    <t>"cca" 0,30</t>
  </si>
  <si>
    <t>Ostatní konstrukce a práce, bourání</t>
  </si>
  <si>
    <t>94</t>
  </si>
  <si>
    <t>Lešení a stavební výtahy</t>
  </si>
  <si>
    <t>13</t>
  </si>
  <si>
    <t>941211111</t>
  </si>
  <si>
    <t>Montáž lešení řadového rámového lehkého pracovního s podlahami  s provozním zatížením tř. 3 do 200 kg/m2 šířky tř. SW06 přes 0,6 do 0,9 m, výšky do 10 m</t>
  </si>
  <si>
    <t>-463108354</t>
  </si>
  <si>
    <t>15,10*10,20</t>
  </si>
  <si>
    <t>14</t>
  </si>
  <si>
    <t>941211211</t>
  </si>
  <si>
    <t>Montáž lešení řadového rámového lehkého pracovního s podlahami  s provozním zatížením tř. 3 do 200 kg/m2 Příplatek za první a každý další den použití lešení k ceně -1111 nebo -1112</t>
  </si>
  <si>
    <t>-840526424</t>
  </si>
  <si>
    <t>"cca 30 dní"</t>
  </si>
  <si>
    <t>154,02*30</t>
  </si>
  <si>
    <t>941211811</t>
  </si>
  <si>
    <t>Demontáž lešení řadového rámového lehkého pracovního  s provozním zatížením tř. 3 do 200 kg/m2 šířky tř. SW06 přes 0,6 do 0,9 m, výšky do 10 m</t>
  </si>
  <si>
    <t>-1517215098</t>
  </si>
  <si>
    <t>16</t>
  </si>
  <si>
    <t>944511111</t>
  </si>
  <si>
    <t>Montáž ochranné sítě  zavěšené na konstrukci lešení z textilie z umělých vláken</t>
  </si>
  <si>
    <t>-213860563</t>
  </si>
  <si>
    <t>17</t>
  </si>
  <si>
    <t>944511211</t>
  </si>
  <si>
    <t>Montáž ochranné sítě  Příplatek za první a každý další den použití sítě k ceně -1111</t>
  </si>
  <si>
    <t>-1404282680</t>
  </si>
  <si>
    <t>18</t>
  </si>
  <si>
    <t>944511811</t>
  </si>
  <si>
    <t>Demontáž ochranné sítě  zavěšené na konstrukci lešení z textilie z umělých vláken</t>
  </si>
  <si>
    <t>2025615126</t>
  </si>
  <si>
    <t>19</t>
  </si>
  <si>
    <t>944711111</t>
  </si>
  <si>
    <t>Montáž záchytné stříšky  zřizované současně s lehkým nebo těžkým lešením, šířky do 1,5 m</t>
  </si>
  <si>
    <t>m</t>
  </si>
  <si>
    <t>639998219</t>
  </si>
  <si>
    <t>1,80*2+3,00</t>
  </si>
  <si>
    <t>20</t>
  </si>
  <si>
    <t>944711211</t>
  </si>
  <si>
    <t>Montáž záchytné stříšky  Příplatek za první a každý další den použití záchytné stříšky k ceně -1111</t>
  </si>
  <si>
    <t>30764105</t>
  </si>
  <si>
    <t>6,60*30</t>
  </si>
  <si>
    <t>944711811</t>
  </si>
  <si>
    <t>Demontáž záchytné stříšky  zřizované současně s lehkým nebo těžkým lešením, šířky do 1,5 m</t>
  </si>
  <si>
    <t>-2095233545</t>
  </si>
  <si>
    <t>95</t>
  </si>
  <si>
    <t>Různé dokončovací konstrukce a práce pozemních staveb</t>
  </si>
  <si>
    <t>22</t>
  </si>
  <si>
    <t>R95396200</t>
  </si>
  <si>
    <t>Kotvy chemické s vyvrtáním otvoru  do zdiva z plných cihel tmel, hloubka 120 mm, velikost M 12</t>
  </si>
  <si>
    <t>kus</t>
  </si>
  <si>
    <t>1042998980</t>
  </si>
  <si>
    <t>"8ks profilů U50 x 6kotev/profil"</t>
  </si>
  <si>
    <t>8*6</t>
  </si>
  <si>
    <t>23</t>
  </si>
  <si>
    <t>953965121</t>
  </si>
  <si>
    <t>Kotvy chemické s vyvrtáním otvoru  kotevní šrouby pro chemické kotvy, velikost M 12, délka 120 mm</t>
  </si>
  <si>
    <t>1002045054</t>
  </si>
  <si>
    <t>24</t>
  </si>
  <si>
    <t>R95399001</t>
  </si>
  <si>
    <t xml:space="preserve">Dodávka a montáž nosné podkladní konstrukce soklu z UPN 40 </t>
  </si>
  <si>
    <t>kg</t>
  </si>
  <si>
    <t>1534626350</t>
  </si>
  <si>
    <t>"včetně nařezání a vyvrtání otvorů pro kotevní štouby"</t>
  </si>
  <si>
    <t>"povrchová úprava žárové zinkování"</t>
  </si>
  <si>
    <t>"včetně dopravy, přesunu hmot a veškeré manipulace"</t>
  </si>
  <si>
    <t>"5,59 kg/mb"</t>
  </si>
  <si>
    <t>10,60*2*5,59</t>
  </si>
  <si>
    <t>96</t>
  </si>
  <si>
    <t>Bourání konstrukcí</t>
  </si>
  <si>
    <t>25</t>
  </si>
  <si>
    <t>974031133</t>
  </si>
  <si>
    <t>Vysekání rýh ve zdivu cihelném na maltu vápennou nebo vápenocementovou  do hl. 50 mm a šířky do 100 mm</t>
  </si>
  <si>
    <t>1989451794</t>
  </si>
  <si>
    <t>"svislé kanálky ve zdivu pod pískovcovým soklem po cca 1m"</t>
  </si>
  <si>
    <t>4*0,40*4</t>
  </si>
  <si>
    <t>26</t>
  </si>
  <si>
    <t>978019321</t>
  </si>
  <si>
    <t>Otlučení vápenných nebo vápenocementových omítek vnějších ploch s vyškrabáním spar a s očištěním zdiva stupně členitosti 3 až 5, v rozsahu do 10 %</t>
  </si>
  <si>
    <t>-1196743460</t>
  </si>
  <si>
    <t>27</t>
  </si>
  <si>
    <t>979071121</t>
  </si>
  <si>
    <t>Očištění vybouraných dlažebních kostek  od spojovacího materiálu, s uložením očištěných kostek na skládku, s odklizením odpadových hmot na hromady a s odklizením vybouraných kostek na vzdálenost do 3 m drobných, s původním vyplněním spár kamenivem těženým</t>
  </si>
  <si>
    <t>-2024326466</t>
  </si>
  <si>
    <t>98</t>
  </si>
  <si>
    <t>Demolice a sanace</t>
  </si>
  <si>
    <t>28</t>
  </si>
  <si>
    <t>985131311</t>
  </si>
  <si>
    <t>Očištění ploch stěn, rubu kleneb a podlah ruční dočištění ocelovými kartáči</t>
  </si>
  <si>
    <t>-492940257</t>
  </si>
  <si>
    <t>"základy"</t>
  </si>
  <si>
    <t>29</t>
  </si>
  <si>
    <t>985311111</t>
  </si>
  <si>
    <t>Reprofilace betonu sanačními maltami na cementové bázi ručně stěn, tloušťky do 10 mm</t>
  </si>
  <si>
    <t>-1527906139</t>
  </si>
  <si>
    <t>997</t>
  </si>
  <si>
    <t>Přesun sutě</t>
  </si>
  <si>
    <t>30</t>
  </si>
  <si>
    <t>997013111</t>
  </si>
  <si>
    <t>Vnitrostaveništní doprava suti a vybouraných hmot  vodorovně do 50 m svisle s použitím mechanizace pro budovy a haly výšky do 6 m</t>
  </si>
  <si>
    <t>t</t>
  </si>
  <si>
    <t>1200158429</t>
  </si>
  <si>
    <t>31</t>
  </si>
  <si>
    <t>997013501</t>
  </si>
  <si>
    <t>Odvoz suti a vybouraných hmot na skládku nebo meziskládku  se složením, na vzdálenost do 1 km</t>
  </si>
  <si>
    <t>-1371204526</t>
  </si>
  <si>
    <t>32</t>
  </si>
  <si>
    <t>997013509</t>
  </si>
  <si>
    <t>Odvoz suti a vybouraných hmot na skládku nebo meziskládku  se složením, na vzdálenost Příplatek k ceně za každý další i započatý 1 km přes 1 km (cca 10km)</t>
  </si>
  <si>
    <t>-1545252881</t>
  </si>
  <si>
    <t>1,085*9</t>
  </si>
  <si>
    <t>998</t>
  </si>
  <si>
    <t>Přesun hmot</t>
  </si>
  <si>
    <t>33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</si>
  <si>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</si>
  <si>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</si>
  <si>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2094370474</t>
  </si>
  <si>
    <t>PSV</t>
  </si>
  <si>
    <t>Práce a dodávky PSV</t>
  </si>
  <si>
    <t>711</t>
  </si>
  <si>
    <t>Izolace proti vodě, vlhkosti a plynům</t>
  </si>
  <si>
    <t>34</t>
  </si>
  <si>
    <t>711112001</t>
  </si>
  <si>
    <t>Provedení izolace proti zemní vlhkosti natěradly a tmely za studena  na ploše svislé S nátěrem penetračním</t>
  </si>
  <si>
    <t>1158681322</t>
  </si>
  <si>
    <t>15,10*0,80</t>
  </si>
  <si>
    <t>35</t>
  </si>
  <si>
    <t>11163150</t>
  </si>
  <si>
    <t>lak penetrační asfaltový</t>
  </si>
  <si>
    <t>685203377</t>
  </si>
  <si>
    <t>12,08*0,00035</t>
  </si>
  <si>
    <t>36</t>
  </si>
  <si>
    <t>711142559</t>
  </si>
  <si>
    <t>Provedení izolace proti zemní vlhkosti pásy přitavením  NAIP na ploše svislé S</t>
  </si>
  <si>
    <t>1239786388</t>
  </si>
  <si>
    <t>37</t>
  </si>
  <si>
    <t>62853004</t>
  </si>
  <si>
    <t>pás asfaltový natavitelný modifikovaný SBS tl 4,0mm s vložkou ze skleněné tkaniny a spalitelnou PE fólií nebo jemnozrnný minerálním posypem na horním povrchu</t>
  </si>
  <si>
    <t>-260592412</t>
  </si>
  <si>
    <t>12,08*1,20</t>
  </si>
  <si>
    <t>38</t>
  </si>
  <si>
    <t>711161215</t>
  </si>
  <si>
    <t>Izolace proti zemní vlhkosti a beztlakové vodě nopovými fóliemi na ploše svislé S vrstva ochranná, odvětrávací a drenážní výška nopku 20,0 mm, tl. fólie do 1,0 mm</t>
  </si>
  <si>
    <t>878452086</t>
  </si>
  <si>
    <t>15,10*0,55</t>
  </si>
  <si>
    <t>39</t>
  </si>
  <si>
    <t>711161384</t>
  </si>
  <si>
    <t>Izolace proti zemní vlhkosti a beztlakové vodě nopovými fóliemi ostatní ukončení izolace provětrávací lištou</t>
  </si>
  <si>
    <t>2023532936</t>
  </si>
  <si>
    <t>40</t>
  </si>
  <si>
    <t>998711201</t>
  </si>
  <si>
    <t>Přesun hmot pro izolace proti vodě, vlhkosti a plynům  stanovený procentní sazbou (%) z ceny vodorovná dopravní vzdálenost do 50 m v objektech výšky do 6 m</t>
  </si>
  <si>
    <t>%</t>
  </si>
  <si>
    <t>1374391593</t>
  </si>
  <si>
    <t>764</t>
  </si>
  <si>
    <t>Konstrukce klempířské</t>
  </si>
  <si>
    <t>41</t>
  </si>
  <si>
    <t>R76424840</t>
  </si>
  <si>
    <t>Oplechování římsy rovné mechanicky kotvené z TiZn (přírodní odstín, mat tmavý) plechu rš 200 mm, ozn. K/1</t>
  </si>
  <si>
    <t>-2774533</t>
  </si>
  <si>
    <t>"K/1"</t>
  </si>
  <si>
    <t>"včetně těsnění trvale pružným tmelem"</t>
  </si>
  <si>
    <t>2,60*2</t>
  </si>
  <si>
    <t>2,70*2</t>
  </si>
  <si>
    <t>42</t>
  </si>
  <si>
    <t>998764201</t>
  </si>
  <si>
    <t>Přesun hmot pro konstrukce klempířské stanovený procentní sazbou (%) z ceny vodorovná dopravní vzdálenost do 50 m v objektech výšky do 6 m</t>
  </si>
  <si>
    <t>1431519855</t>
  </si>
  <si>
    <t>772</t>
  </si>
  <si>
    <t>Podlahy z kamene</t>
  </si>
  <si>
    <t>43</t>
  </si>
  <si>
    <t>772211811</t>
  </si>
  <si>
    <t>Demontáž obkladů schodišťových stupňů deskami z kamene stupnic z měkkých kamenů kladených do malty</t>
  </si>
  <si>
    <t>128595819</t>
  </si>
  <si>
    <t>1,80*0,30+0,55*0,24</t>
  </si>
  <si>
    <t>44</t>
  </si>
  <si>
    <t>772211303</t>
  </si>
  <si>
    <t>Montáž obkladu schodišťových stupňů deskami z měkkých kamenů  kladených do malty s přímou nebo zakřivenou výstupní čárou deskami stupnicovými pravoúhlými nebo kosoúhlými, tl. přes 30 do 50 mm</t>
  </si>
  <si>
    <t>1484300381</t>
  </si>
  <si>
    <t>"nový schodišťový stupeň"</t>
  </si>
  <si>
    <t>1,75+0,55</t>
  </si>
  <si>
    <t>R5838460</t>
  </si>
  <si>
    <t>stupnice pískovcová 1800x300x40mm</t>
  </si>
  <si>
    <t>-1649311789</t>
  </si>
  <si>
    <t>"nová stupnice pískovcová"</t>
  </si>
  <si>
    <t>46</t>
  </si>
  <si>
    <t>R5838461</t>
  </si>
  <si>
    <t>stupnice pískovcová 550x240x40mm</t>
  </si>
  <si>
    <t>-1388200506</t>
  </si>
  <si>
    <t>"nová stupnice"</t>
  </si>
  <si>
    <t>47</t>
  </si>
  <si>
    <t>998772201</t>
  </si>
  <si>
    <t>Přesun hmot pro kamenné dlažby, obklady schodišťových stupňů a soklů  stanovený procentní sazbou (%) z ceny vodorovná dopravní vzdálenost do 50 m v objektech výšky do 6 m</t>
  </si>
  <si>
    <t>685606934</t>
  </si>
  <si>
    <t>782</t>
  </si>
  <si>
    <t>Dokončovací práce - obklady z kamene</t>
  </si>
  <si>
    <t>48</t>
  </si>
  <si>
    <t>782111811</t>
  </si>
  <si>
    <t>Demontáž obkladů stěn z kamene z měkkých kamenů kladených do malty</t>
  </si>
  <si>
    <t>-1801317582</t>
  </si>
  <si>
    <t>10,60*0,50</t>
  </si>
  <si>
    <t>49</t>
  </si>
  <si>
    <t>R78299001</t>
  </si>
  <si>
    <t>Řezání desek z pískovce tl. 10cm</t>
  </si>
  <si>
    <t>bm</t>
  </si>
  <si>
    <t>-925369614</t>
  </si>
  <si>
    <t>"60 Kč/bm/cm"</t>
  </si>
  <si>
    <t>10,60</t>
  </si>
  <si>
    <t>50</t>
  </si>
  <si>
    <t>782991422</t>
  </si>
  <si>
    <t>Obklady z kamene - ostatní práce impregnační nátěr včetně základního čištění dvouvrstvý</t>
  </si>
  <si>
    <t>93622265</t>
  </si>
  <si>
    <t>10,60*0,43</t>
  </si>
  <si>
    <t>51</t>
  </si>
  <si>
    <t>R78211001</t>
  </si>
  <si>
    <t>Montáž obkladu stěn z pískovcových desek tl. 100 mm na nerez. skoby, zavěšených na nosné konstrukci</t>
  </si>
  <si>
    <t>-860752854</t>
  </si>
  <si>
    <t>"nové skoby s vrutem pr. 10mm, nerezové, kotvené do pískovce po max. 400mm"</t>
  </si>
  <si>
    <t>52</t>
  </si>
  <si>
    <t>R5838462</t>
  </si>
  <si>
    <t>-851251342</t>
  </si>
  <si>
    <t>"náhrada za poškozené soklové desky - provedena replika"</t>
  </si>
  <si>
    <t>"včetně dopravy a manipulace"</t>
  </si>
  <si>
    <t>1,50</t>
  </si>
  <si>
    <t>53</t>
  </si>
  <si>
    <t>998782201</t>
  </si>
  <si>
    <t>Přesun hmot pro obklady kamenné  stanovený procentní sazbou (%) z ceny vodorovná dopravní vzdálenost do 50 m v objektech výšky do 6 m</t>
  </si>
  <si>
    <t>-1816008723</t>
  </si>
  <si>
    <t>783</t>
  </si>
  <si>
    <t>Dokončovací práce - nátěry</t>
  </si>
  <si>
    <t>54</t>
  </si>
  <si>
    <t>783823173</t>
  </si>
  <si>
    <t>Penetrační nátěr omítek hladkých omítek hladkých, zrnitých tenkovrstvých nebo štukových stupně členitosti 4 silikátový</t>
  </si>
  <si>
    <t>1490902670</t>
  </si>
  <si>
    <t>55</t>
  </si>
  <si>
    <t>783827463</t>
  </si>
  <si>
    <t>Krycí (ochranný ) nátěr omítek dvojnásobný hladkých omítek hladkých, zrnitých tenkovrstvých nebo štukových stupně členitosti 4 silikátový</t>
  </si>
  <si>
    <t>-271172606</t>
  </si>
  <si>
    <t>56</t>
  </si>
  <si>
    <t>783827469</t>
  </si>
  <si>
    <t>Krycí (ochranný ) nátěr omítek dvojnásobný hladkých omítek hladkých, zrnitých tenkovrstvých nebo štukových stupně členitosti 4 Příplatek k cenám -7461 až -7467 za biocidní přísadu</t>
  </si>
  <si>
    <t>-1173439175</t>
  </si>
  <si>
    <t>57</t>
  </si>
  <si>
    <t>783801503</t>
  </si>
  <si>
    <t>Příprava podkladu omítek před provedením nátěru omytí tlakovou vodou</t>
  </si>
  <si>
    <t>-62150301</t>
  </si>
  <si>
    <t>58</t>
  </si>
  <si>
    <t>783801401</t>
  </si>
  <si>
    <t>Příprava podkladu omítek před provedením nátěru ometení</t>
  </si>
  <si>
    <t>1752279199</t>
  </si>
  <si>
    <t>783801403</t>
  </si>
  <si>
    <t>Příprava podkladu omítek před provedením nátěru oprášení</t>
  </si>
  <si>
    <t>-1709014334</t>
  </si>
  <si>
    <t>60</t>
  </si>
  <si>
    <t>783122101</t>
  </si>
  <si>
    <t>Tmelení truhlářských konstrukcí lokální, včetně přebroušení tmelených míst rozsahu do 10% plochy, tmelem disperzním akrylátovým nebo latexovým</t>
  </si>
  <si>
    <t>-558621070</t>
  </si>
  <si>
    <t>"vrata"</t>
  </si>
  <si>
    <t>"2x plocha"</t>
  </si>
  <si>
    <t>2,00*3,50*2</t>
  </si>
  <si>
    <t>61</t>
  </si>
  <si>
    <t>783122111</t>
  </si>
  <si>
    <t>Tmelení truhlářských konstrukcí lokální, včetně přebroušení tmelených míst rozsahu přes 10 do 30% plochy, tmelem disperzním akrylátovým nebo latexovým</t>
  </si>
  <si>
    <t>1031468585</t>
  </si>
  <si>
    <t>"kastlová okna 2.NP"</t>
  </si>
  <si>
    <t>"4x plocha okna"</t>
  </si>
  <si>
    <t>1,10*2,10*4*6</t>
  </si>
  <si>
    <t>1,70*2,10*4</t>
  </si>
  <si>
    <t>"půdní okna"</t>
  </si>
  <si>
    <t>"2x plocha okna"</t>
  </si>
  <si>
    <t>0,60*0,35*2*6</t>
  </si>
  <si>
    <t>783117101</t>
  </si>
  <si>
    <t>Krycí nátěr truhlářských konstrukcí jednonásobný syntetický</t>
  </si>
  <si>
    <t>-2002612968</t>
  </si>
  <si>
    <t>63</t>
  </si>
  <si>
    <t>783118201</t>
  </si>
  <si>
    <t>Lakovací nátěr truhlářských konstrukcí jednonásobný syntetický</t>
  </si>
  <si>
    <t>-638873476</t>
  </si>
  <si>
    <t>64</t>
  </si>
  <si>
    <t>783122121</t>
  </si>
  <si>
    <t>Tmelení truhlářských konstrukcí lokální, včetně přebroušení tmelených míst rozsahu přes 30 do 50% plochy, tmelem disperzním akrylátovým nebo latexovým</t>
  </si>
  <si>
    <t>-2016424897</t>
  </si>
  <si>
    <t>"2x plocha oken a dveří"</t>
  </si>
  <si>
    <t>"okna"</t>
  </si>
  <si>
    <t>1,10*2,20*2*4</t>
  </si>
  <si>
    <t>"dveře"</t>
  </si>
  <si>
    <t>1,10*3,00*2*2</t>
  </si>
  <si>
    <t>65</t>
  </si>
  <si>
    <t>783113121</t>
  </si>
  <si>
    <t>Napouštěcí nátěr truhlářských konstrukcí dvojnásobný fungicidní syntetický</t>
  </si>
  <si>
    <t>-849550851</t>
  </si>
  <si>
    <t>66</t>
  </si>
  <si>
    <t>783118101</t>
  </si>
  <si>
    <t>Lazurovací nátěr truhlářských konstrukcí jednonásobný syntetický</t>
  </si>
  <si>
    <t>-247166321</t>
  </si>
  <si>
    <t>"2x plocha oken, dveří a vrat"</t>
  </si>
  <si>
    <t>67</t>
  </si>
  <si>
    <t>783101201</t>
  </si>
  <si>
    <t>Příprava podkladu truhlářských konstrukcí před provedením nátěru broušení smirkovým papírem nebo plátnem hrubé</t>
  </si>
  <si>
    <t>1494028024</t>
  </si>
  <si>
    <t>14,00+72,24+32,56</t>
  </si>
  <si>
    <t>68</t>
  </si>
  <si>
    <t>783101203</t>
  </si>
  <si>
    <t>Příprava podkladu truhlářských konstrukcí před provedením nátěru broušení smirkovým papírem nebo plátnem jemné</t>
  </si>
  <si>
    <t>799754984</t>
  </si>
  <si>
    <t>69</t>
  </si>
  <si>
    <t>783101403</t>
  </si>
  <si>
    <t>Příprava podkladu truhlářských konstrukcí před provedením nátěru oprášení</t>
  </si>
  <si>
    <t>-1371682182</t>
  </si>
  <si>
    <t>70</t>
  </si>
  <si>
    <t>783414101</t>
  </si>
  <si>
    <t>Základní nátěr klempířských konstrukcí jednonásobný syntetický</t>
  </si>
  <si>
    <t>257361677</t>
  </si>
  <si>
    <t>"římsa"</t>
  </si>
  <si>
    <t>15,10*0,25</t>
  </si>
  <si>
    <t>"parapety oken 1.NP"</t>
  </si>
  <si>
    <t>(1,10*4)*0,25</t>
  </si>
  <si>
    <t>"parapety oken 2.NP"</t>
  </si>
  <si>
    <t>(1,10*6+1,70)*0,25</t>
  </si>
  <si>
    <t>"dešťový žlab"</t>
  </si>
  <si>
    <t>15,10*0,45</t>
  </si>
  <si>
    <t>"okapové svody"</t>
  </si>
  <si>
    <t>10,20*0,38*2</t>
  </si>
  <si>
    <t>71</t>
  </si>
  <si>
    <t>783415101</t>
  </si>
  <si>
    <t>Mezinátěr klempířských konstrukcí jednonásobný syntetický standardní</t>
  </si>
  <si>
    <t>-1394381627</t>
  </si>
  <si>
    <t>72</t>
  </si>
  <si>
    <t>783417101</t>
  </si>
  <si>
    <t>Krycí nátěr (email) klempířských konstrukcí jednonásobný syntetický standardní</t>
  </si>
  <si>
    <t>-759520408</t>
  </si>
  <si>
    <t>73</t>
  </si>
  <si>
    <t>783401401</t>
  </si>
  <si>
    <t>Příprava podkladu klempířských konstrukcí před provedením nátěru ometením</t>
  </si>
  <si>
    <t>-688657118</t>
  </si>
  <si>
    <t>74</t>
  </si>
  <si>
    <t>783401313</t>
  </si>
  <si>
    <t>Příprava podkladu klempířských konstrukcí před provedením nátěru odmaštěním odmašťovačem ředidlovým</t>
  </si>
  <si>
    <t>1004278981</t>
  </si>
  <si>
    <t>75</t>
  </si>
  <si>
    <t>783314201</t>
  </si>
  <si>
    <t>Základní antikorozní nátěr zámečnických konstrukcí jednonásobný syntetický standardní</t>
  </si>
  <si>
    <t>2136237675</t>
  </si>
  <si>
    <t>"skříň el."  0,50*0,75*2</t>
  </si>
  <si>
    <t>"HUP"  0,50*0,50*2</t>
  </si>
  <si>
    <t>"držák vlajky"  0,25*2</t>
  </si>
  <si>
    <t>76</t>
  </si>
  <si>
    <t>783317101</t>
  </si>
  <si>
    <t>Krycí nátěr (email) zámečnických konstrukcí jednonásobný syntetický standardní</t>
  </si>
  <si>
    <t>1625216171</t>
  </si>
  <si>
    <t>77</t>
  </si>
  <si>
    <t>783306807</t>
  </si>
  <si>
    <t>Odstranění nátěrů ze zámečnických konstrukcí odstraňovačem nátěrů s obroušením</t>
  </si>
  <si>
    <t>1128237229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</si>
</sst>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9" workbookViewId="0">
      <selection activeCell="AL19" sqref="AL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93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4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20"/>
      <c r="BE5" s="221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5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20"/>
      <c r="BE6" s="222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2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192">
        <v>44081</v>
      </c>
      <c r="AR8" s="20"/>
      <c r="BE8" s="222"/>
      <c r="BS8" s="17" t="s">
        <v>6</v>
      </c>
    </row>
    <row r="9" spans="1:74" s="1" customFormat="1" ht="14.45" customHeight="1">
      <c r="B9" s="20"/>
      <c r="AR9" s="20"/>
      <c r="BE9" s="222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2"/>
      <c r="BS10" s="17" t="s">
        <v>6</v>
      </c>
    </row>
    <row r="11" spans="1:74" s="1" customFormat="1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22"/>
      <c r="BS11" s="17" t="s">
        <v>6</v>
      </c>
    </row>
    <row r="12" spans="1:74" s="1" customFormat="1" ht="6.95" customHeight="1">
      <c r="B12" s="20"/>
      <c r="AR12" s="20"/>
      <c r="BE12" s="222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22"/>
      <c r="BS13" s="17" t="s">
        <v>6</v>
      </c>
    </row>
    <row r="14" spans="1:74" ht="12.75">
      <c r="B14" s="20"/>
      <c r="E14" s="226" t="s">
        <v>28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7" t="s">
        <v>26</v>
      </c>
      <c r="AN14" s="29" t="s">
        <v>28</v>
      </c>
      <c r="AR14" s="20"/>
      <c r="BE14" s="222"/>
      <c r="BS14" s="17" t="s">
        <v>6</v>
      </c>
    </row>
    <row r="15" spans="1:74" s="1" customFormat="1" ht="6.95" customHeight="1">
      <c r="B15" s="20"/>
      <c r="AR15" s="20"/>
      <c r="BE15" s="222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22"/>
      <c r="BS16" s="17" t="s">
        <v>3</v>
      </c>
    </row>
    <row r="17" spans="1:71" s="1" customFormat="1" ht="18.399999999999999" customHeight="1">
      <c r="B17" s="20"/>
      <c r="E17" s="25" t="s">
        <v>30</v>
      </c>
      <c r="AK17" s="27" t="s">
        <v>26</v>
      </c>
      <c r="AN17" s="25" t="s">
        <v>1</v>
      </c>
      <c r="AR17" s="20"/>
      <c r="BE17" s="222"/>
      <c r="BS17" s="17" t="s">
        <v>31</v>
      </c>
    </row>
    <row r="18" spans="1:71" s="1" customFormat="1" ht="6.95" customHeight="1">
      <c r="B18" s="20"/>
      <c r="AR18" s="20"/>
      <c r="BE18" s="222"/>
      <c r="BS18" s="17" t="s">
        <v>6</v>
      </c>
    </row>
    <row r="19" spans="1:71" s="1" customFormat="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22"/>
      <c r="BS19" s="17" t="s">
        <v>6</v>
      </c>
    </row>
    <row r="20" spans="1:71" s="1" customFormat="1" ht="18.399999999999999" customHeight="1">
      <c r="B20" s="20"/>
      <c r="E20" s="25" t="s">
        <v>33</v>
      </c>
      <c r="AK20" s="27" t="s">
        <v>26</v>
      </c>
      <c r="AN20" s="25" t="s">
        <v>1</v>
      </c>
      <c r="AR20" s="20"/>
      <c r="BE20" s="222"/>
      <c r="BS20" s="17" t="s">
        <v>3</v>
      </c>
    </row>
    <row r="21" spans="1:71" s="1" customFormat="1" ht="6.95" customHeight="1">
      <c r="B21" s="20"/>
      <c r="AR21" s="20"/>
      <c r="BE21" s="222"/>
    </row>
    <row r="22" spans="1:71" s="1" customFormat="1" ht="12" customHeight="1">
      <c r="B22" s="20"/>
      <c r="D22" s="27" t="s">
        <v>34</v>
      </c>
      <c r="AR22" s="20"/>
      <c r="BE22" s="222"/>
    </row>
    <row r="23" spans="1:71" s="1" customFormat="1" ht="16.5" customHeight="1">
      <c r="B23" s="20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20"/>
      <c r="BE23" s="222"/>
    </row>
    <row r="24" spans="1:71" s="1" customFormat="1" ht="6.95" customHeight="1">
      <c r="B24" s="20"/>
      <c r="AR24" s="20"/>
      <c r="BE24" s="22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2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9">
        <f>ROUND(AG94,2)</f>
        <v>0</v>
      </c>
      <c r="AL26" s="230"/>
      <c r="AM26" s="230"/>
      <c r="AN26" s="230"/>
      <c r="AO26" s="230"/>
      <c r="AP26" s="32"/>
      <c r="AQ26" s="32"/>
      <c r="AR26" s="33"/>
      <c r="BE26" s="222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2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1" t="s">
        <v>36</v>
      </c>
      <c r="M28" s="231"/>
      <c r="N28" s="231"/>
      <c r="O28" s="231"/>
      <c r="P28" s="231"/>
      <c r="Q28" s="32"/>
      <c r="R28" s="32"/>
      <c r="S28" s="32"/>
      <c r="T28" s="32"/>
      <c r="U28" s="32"/>
      <c r="V28" s="32"/>
      <c r="W28" s="231" t="s">
        <v>37</v>
      </c>
      <c r="X28" s="231"/>
      <c r="Y28" s="231"/>
      <c r="Z28" s="231"/>
      <c r="AA28" s="231"/>
      <c r="AB28" s="231"/>
      <c r="AC28" s="231"/>
      <c r="AD28" s="231"/>
      <c r="AE28" s="231"/>
      <c r="AF28" s="32"/>
      <c r="AG28" s="32"/>
      <c r="AH28" s="32"/>
      <c r="AI28" s="32"/>
      <c r="AJ28" s="32"/>
      <c r="AK28" s="231" t="s">
        <v>38</v>
      </c>
      <c r="AL28" s="231"/>
      <c r="AM28" s="231"/>
      <c r="AN28" s="231"/>
      <c r="AO28" s="231"/>
      <c r="AP28" s="32"/>
      <c r="AQ28" s="32"/>
      <c r="AR28" s="33"/>
      <c r="BE28" s="222"/>
    </row>
    <row r="29" spans="1:71" s="3" customFormat="1" ht="14.45" customHeight="1">
      <c r="B29" s="37"/>
      <c r="D29" s="27" t="s">
        <v>39</v>
      </c>
      <c r="F29" s="27" t="s">
        <v>40</v>
      </c>
      <c r="L29" s="216">
        <v>0.21</v>
      </c>
      <c r="M29" s="215"/>
      <c r="N29" s="215"/>
      <c r="O29" s="215"/>
      <c r="P29" s="215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K29" s="214">
        <f>ROUND(AV94, 2)</f>
        <v>0</v>
      </c>
      <c r="AL29" s="215"/>
      <c r="AM29" s="215"/>
      <c r="AN29" s="215"/>
      <c r="AO29" s="215"/>
      <c r="AR29" s="37"/>
      <c r="BE29" s="223"/>
    </row>
    <row r="30" spans="1:71" s="3" customFormat="1" ht="14.45" customHeight="1">
      <c r="B30" s="37"/>
      <c r="F30" s="27" t="s">
        <v>41</v>
      </c>
      <c r="L30" s="216">
        <v>0.15</v>
      </c>
      <c r="M30" s="215"/>
      <c r="N30" s="215"/>
      <c r="O30" s="215"/>
      <c r="P30" s="215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K30" s="214">
        <f>ROUND(AW94, 2)</f>
        <v>0</v>
      </c>
      <c r="AL30" s="215"/>
      <c r="AM30" s="215"/>
      <c r="AN30" s="215"/>
      <c r="AO30" s="215"/>
      <c r="AR30" s="37"/>
      <c r="BE30" s="223"/>
    </row>
    <row r="31" spans="1:71" s="3" customFormat="1" ht="14.45" hidden="1" customHeight="1">
      <c r="B31" s="37"/>
      <c r="F31" s="27" t="s">
        <v>42</v>
      </c>
      <c r="L31" s="216">
        <v>0.21</v>
      </c>
      <c r="M31" s="215"/>
      <c r="N31" s="215"/>
      <c r="O31" s="215"/>
      <c r="P31" s="215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4">
        <v>0</v>
      </c>
      <c r="AL31" s="215"/>
      <c r="AM31" s="215"/>
      <c r="AN31" s="215"/>
      <c r="AO31" s="215"/>
      <c r="AR31" s="37"/>
      <c r="BE31" s="223"/>
    </row>
    <row r="32" spans="1:71" s="3" customFormat="1" ht="14.45" hidden="1" customHeight="1">
      <c r="B32" s="37"/>
      <c r="F32" s="27" t="s">
        <v>43</v>
      </c>
      <c r="L32" s="216">
        <v>0.15</v>
      </c>
      <c r="M32" s="215"/>
      <c r="N32" s="215"/>
      <c r="O32" s="215"/>
      <c r="P32" s="215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v>0</v>
      </c>
      <c r="AL32" s="215"/>
      <c r="AM32" s="215"/>
      <c r="AN32" s="215"/>
      <c r="AO32" s="215"/>
      <c r="AR32" s="37"/>
      <c r="BE32" s="223"/>
    </row>
    <row r="33" spans="1:57" s="3" customFormat="1" ht="14.45" hidden="1" customHeight="1">
      <c r="B33" s="37"/>
      <c r="F33" s="27" t="s">
        <v>44</v>
      </c>
      <c r="L33" s="216">
        <v>0</v>
      </c>
      <c r="M33" s="215"/>
      <c r="N33" s="215"/>
      <c r="O33" s="215"/>
      <c r="P33" s="215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v>0</v>
      </c>
      <c r="AL33" s="215"/>
      <c r="AM33" s="215"/>
      <c r="AN33" s="215"/>
      <c r="AO33" s="215"/>
      <c r="AR33" s="37"/>
      <c r="BE33" s="223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2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17" t="s">
        <v>47</v>
      </c>
      <c r="Y35" s="218"/>
      <c r="Z35" s="218"/>
      <c r="AA35" s="218"/>
      <c r="AB35" s="218"/>
      <c r="AC35" s="40"/>
      <c r="AD35" s="40"/>
      <c r="AE35" s="40"/>
      <c r="AF35" s="40"/>
      <c r="AG35" s="40"/>
      <c r="AH35" s="40"/>
      <c r="AI35" s="40"/>
      <c r="AJ35" s="40"/>
      <c r="AK35" s="219">
        <f>SUM(AK26:AK33)</f>
        <v>0</v>
      </c>
      <c r="AL35" s="218"/>
      <c r="AM35" s="218"/>
      <c r="AN35" s="218"/>
      <c r="AO35" s="22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13</v>
      </c>
      <c r="L84" s="4" t="str">
        <f>K5</f>
        <v>03-06-20a</v>
      </c>
      <c r="AR84" s="51"/>
    </row>
    <row r="85" spans="1:90" s="5" customFormat="1" ht="36.950000000000003" customHeight="1">
      <c r="B85" s="52"/>
      <c r="C85" s="53" t="s">
        <v>16</v>
      </c>
      <c r="L85" s="205" t="str">
        <f>K6</f>
        <v>POLYFUNKČNÍ DŮM ŠTERNBERK, HLAVNÍ NÁMĚSTÍ 106/12 - OBNOVA HLAVNÍ FASÁDY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52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Šternberk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07">
        <f>IF(AN8= "","",AN8)</f>
        <v>44081</v>
      </c>
      <c r="AN87" s="207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Šternberk, Horní nám. 78/16, 785 01 Štbk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08" t="str">
        <f>IF(E17="","",E17)</f>
        <v>Ing. arch. Cvilink David</v>
      </c>
      <c r="AN89" s="209"/>
      <c r="AO89" s="209"/>
      <c r="AP89" s="209"/>
      <c r="AQ89" s="32"/>
      <c r="AR89" s="33"/>
      <c r="AS89" s="210" t="s">
        <v>55</v>
      </c>
      <c r="AT89" s="21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32</v>
      </c>
      <c r="AJ90" s="32"/>
      <c r="AK90" s="32"/>
      <c r="AL90" s="32"/>
      <c r="AM90" s="208" t="str">
        <f>IF(E20="","",E20)</f>
        <v>Zdeněk Ambrož</v>
      </c>
      <c r="AN90" s="209"/>
      <c r="AO90" s="209"/>
      <c r="AP90" s="209"/>
      <c r="AQ90" s="32"/>
      <c r="AR90" s="33"/>
      <c r="AS90" s="212"/>
      <c r="AT90" s="21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2"/>
      <c r="AT91" s="21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195" t="s">
        <v>56</v>
      </c>
      <c r="D92" s="196"/>
      <c r="E92" s="196"/>
      <c r="F92" s="196"/>
      <c r="G92" s="196"/>
      <c r="H92" s="60"/>
      <c r="I92" s="197" t="s">
        <v>57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58</v>
      </c>
      <c r="AH92" s="196"/>
      <c r="AI92" s="196"/>
      <c r="AJ92" s="196"/>
      <c r="AK92" s="196"/>
      <c r="AL92" s="196"/>
      <c r="AM92" s="196"/>
      <c r="AN92" s="197" t="s">
        <v>59</v>
      </c>
      <c r="AO92" s="196"/>
      <c r="AP92" s="199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3">
        <f>ROUND(AG95,2)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74</v>
      </c>
      <c r="BT94" s="77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0" s="7" customFormat="1" ht="37.5" customHeight="1">
      <c r="A95" s="78" t="s">
        <v>78</v>
      </c>
      <c r="B95" s="79"/>
      <c r="C95" s="80"/>
      <c r="D95" s="202" t="s">
        <v>14</v>
      </c>
      <c r="E95" s="202"/>
      <c r="F95" s="202"/>
      <c r="G95" s="202"/>
      <c r="H95" s="202"/>
      <c r="I95" s="81"/>
      <c r="J95" s="202" t="s">
        <v>17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0">
        <f>'03-06-20a - POLYFUNKČNÍ D...'!J28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82" t="s">
        <v>79</v>
      </c>
      <c r="AR95" s="79"/>
      <c r="AS95" s="83">
        <v>0</v>
      </c>
      <c r="AT95" s="84">
        <f>ROUND(SUM(AV95:AW95),2)</f>
        <v>0</v>
      </c>
      <c r="AU95" s="85">
        <f>'03-06-20a - POLYFUNKČNÍ D...'!P134</f>
        <v>0</v>
      </c>
      <c r="AV95" s="84">
        <f>'03-06-20a - POLYFUNKČNÍ D...'!J31</f>
        <v>0</v>
      </c>
      <c r="AW95" s="84">
        <f>'03-06-20a - POLYFUNKČNÍ D...'!J32</f>
        <v>0</v>
      </c>
      <c r="AX95" s="84">
        <f>'03-06-20a - POLYFUNKČNÍ D...'!J33</f>
        <v>0</v>
      </c>
      <c r="AY95" s="84">
        <f>'03-06-20a - POLYFUNKČNÍ D...'!J34</f>
        <v>0</v>
      </c>
      <c r="AZ95" s="84">
        <f>'03-06-20a - POLYFUNKČNÍ D...'!F31</f>
        <v>0</v>
      </c>
      <c r="BA95" s="84">
        <f>'03-06-20a - POLYFUNKČNÍ D...'!F32</f>
        <v>0</v>
      </c>
      <c r="BB95" s="84">
        <f>'03-06-20a - POLYFUNKČNÍ D...'!F33</f>
        <v>0</v>
      </c>
      <c r="BC95" s="84">
        <f>'03-06-20a - POLYFUNKČNÍ D...'!F34</f>
        <v>0</v>
      </c>
      <c r="BD95" s="86">
        <f>'03-06-20a - POLYFUNKČNÍ D...'!F35</f>
        <v>0</v>
      </c>
      <c r="BT95" s="87" t="s">
        <v>80</v>
      </c>
      <c r="BU95" s="87" t="s">
        <v>81</v>
      </c>
      <c r="BV95" s="87" t="s">
        <v>76</v>
      </c>
      <c r="BW95" s="87" t="s">
        <v>4</v>
      </c>
      <c r="BX95" s="87" t="s">
        <v>77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3-06-20a - POLYFUNKČNÍ D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82"/>
  <sheetViews>
    <sheetView showGridLines="0" tabSelected="1" topLeftCell="A29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83</v>
      </c>
      <c r="L4" s="20"/>
      <c r="M4" s="8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2" customFormat="1" ht="12" customHeight="1">
      <c r="A6" s="32"/>
      <c r="B6" s="33"/>
      <c r="C6" s="32"/>
      <c r="D6" s="27" t="s">
        <v>16</v>
      </c>
      <c r="E6" s="32"/>
      <c r="F6" s="32"/>
      <c r="G6" s="32"/>
      <c r="H6" s="32"/>
      <c r="I6" s="32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24.75" customHeight="1">
      <c r="A7" s="32"/>
      <c r="B7" s="33"/>
      <c r="C7" s="32"/>
      <c r="D7" s="32"/>
      <c r="E7" s="205" t="s">
        <v>17</v>
      </c>
      <c r="F7" s="232"/>
      <c r="G7" s="232"/>
      <c r="H7" s="232"/>
      <c r="I7" s="32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3"/>
      <c r="C8" s="32"/>
      <c r="D8" s="32"/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3"/>
      <c r="C9" s="32"/>
      <c r="D9" s="27" t="s">
        <v>18</v>
      </c>
      <c r="E9" s="32"/>
      <c r="F9" s="25" t="s">
        <v>1</v>
      </c>
      <c r="G9" s="32"/>
      <c r="H9" s="32"/>
      <c r="I9" s="27" t="s">
        <v>19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20</v>
      </c>
      <c r="E10" s="32"/>
      <c r="F10" s="25" t="s">
        <v>21</v>
      </c>
      <c r="G10" s="32"/>
      <c r="H10" s="32"/>
      <c r="I10" s="27" t="s">
        <v>22</v>
      </c>
      <c r="J10" s="55">
        <f>'Rekapitulace stavby'!AN8</f>
        <v>44081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32"/>
      <c r="G12" s="32"/>
      <c r="H12" s="32"/>
      <c r="I12" s="27" t="s">
        <v>24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3"/>
      <c r="C13" s="32"/>
      <c r="D13" s="32"/>
      <c r="E13" s="25" t="s">
        <v>25</v>
      </c>
      <c r="F13" s="32"/>
      <c r="G13" s="32"/>
      <c r="H13" s="32"/>
      <c r="I13" s="27" t="s">
        <v>26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3"/>
      <c r="C15" s="32"/>
      <c r="D15" s="27" t="s">
        <v>27</v>
      </c>
      <c r="E15" s="32"/>
      <c r="F15" s="32"/>
      <c r="G15" s="32"/>
      <c r="H15" s="32"/>
      <c r="I15" s="27" t="s">
        <v>24</v>
      </c>
      <c r="J15" s="28" t="str">
        <f>'Rekapitulace stavby'!AN13</f>
        <v>Vyplň údaj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3"/>
      <c r="C16" s="32"/>
      <c r="D16" s="32"/>
      <c r="E16" s="233" t="str">
        <f>'Rekapitulace stavby'!E14</f>
        <v>Vyplň údaj</v>
      </c>
      <c r="F16" s="224"/>
      <c r="G16" s="224"/>
      <c r="H16" s="224"/>
      <c r="I16" s="27" t="s">
        <v>26</v>
      </c>
      <c r="J16" s="28" t="str">
        <f>'Rekapitulace stavby'!AN14</f>
        <v>Vyplň údaj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29</v>
      </c>
      <c r="E18" s="32"/>
      <c r="F18" s="32"/>
      <c r="G18" s="32"/>
      <c r="H18" s="32"/>
      <c r="I18" s="27" t="s">
        <v>24</v>
      </c>
      <c r="J18" s="25" t="s">
        <v>1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">
        <v>30</v>
      </c>
      <c r="F19" s="32"/>
      <c r="G19" s="32"/>
      <c r="H19" s="32"/>
      <c r="I19" s="27" t="s">
        <v>26</v>
      </c>
      <c r="J19" s="25" t="s">
        <v>1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32</v>
      </c>
      <c r="E21" s="32"/>
      <c r="F21" s="32"/>
      <c r="G21" s="32"/>
      <c r="H21" s="32"/>
      <c r="I21" s="27" t="s">
        <v>24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">
        <v>33</v>
      </c>
      <c r="F22" s="32"/>
      <c r="G22" s="32"/>
      <c r="H22" s="32"/>
      <c r="I22" s="27" t="s">
        <v>26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34</v>
      </c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89"/>
      <c r="B25" s="90"/>
      <c r="C25" s="89"/>
      <c r="D25" s="89"/>
      <c r="E25" s="228" t="s">
        <v>1</v>
      </c>
      <c r="F25" s="228"/>
      <c r="G25" s="228"/>
      <c r="H25" s="228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6"/>
      <c r="E27" s="66"/>
      <c r="F27" s="66"/>
      <c r="G27" s="66"/>
      <c r="H27" s="66"/>
      <c r="I27" s="66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2" t="s">
        <v>35</v>
      </c>
      <c r="E28" s="32"/>
      <c r="F28" s="32"/>
      <c r="G28" s="32"/>
      <c r="H28" s="32"/>
      <c r="I28" s="32"/>
      <c r="J28" s="71">
        <f>ROUND(J134,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37</v>
      </c>
      <c r="G30" s="32"/>
      <c r="H30" s="32"/>
      <c r="I30" s="36" t="s">
        <v>36</v>
      </c>
      <c r="J30" s="36" t="s">
        <v>38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93" t="s">
        <v>39</v>
      </c>
      <c r="E31" s="27" t="s">
        <v>40</v>
      </c>
      <c r="F31" s="94">
        <f>ROUND((SUM(BE134:BE381)),  2)</f>
        <v>0</v>
      </c>
      <c r="G31" s="32"/>
      <c r="H31" s="32"/>
      <c r="I31" s="95">
        <v>0.21</v>
      </c>
      <c r="J31" s="94">
        <f>ROUND(((SUM(BE134:BE381))*I31),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27" t="s">
        <v>41</v>
      </c>
      <c r="F32" s="94">
        <f>ROUND((SUM(BF134:BF381)),  2)</f>
        <v>0</v>
      </c>
      <c r="G32" s="32"/>
      <c r="H32" s="32"/>
      <c r="I32" s="95">
        <v>0.15</v>
      </c>
      <c r="J32" s="94">
        <f>ROUND(((SUM(BF134:BF381))*I32),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42</v>
      </c>
      <c r="F33" s="94">
        <f>ROUND((SUM(BG134:BG381)),  2)</f>
        <v>0</v>
      </c>
      <c r="G33" s="32"/>
      <c r="H33" s="32"/>
      <c r="I33" s="95">
        <v>0.21</v>
      </c>
      <c r="J33" s="94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43</v>
      </c>
      <c r="F34" s="94">
        <f>ROUND((SUM(BH134:BH381)),  2)</f>
        <v>0</v>
      </c>
      <c r="G34" s="32"/>
      <c r="H34" s="32"/>
      <c r="I34" s="95">
        <v>0.15</v>
      </c>
      <c r="J34" s="94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4">
        <f>ROUND((SUM(BI134:BI381)),  2)</f>
        <v>0</v>
      </c>
      <c r="G35" s="32"/>
      <c r="H35" s="32"/>
      <c r="I35" s="95">
        <v>0</v>
      </c>
      <c r="J35" s="9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96"/>
      <c r="D37" s="97" t="s">
        <v>45</v>
      </c>
      <c r="E37" s="60"/>
      <c r="F37" s="60"/>
      <c r="G37" s="98" t="s">
        <v>46</v>
      </c>
      <c r="H37" s="99" t="s">
        <v>47</v>
      </c>
      <c r="I37" s="60"/>
      <c r="J37" s="100">
        <f>SUM(J28:J35)</f>
        <v>0</v>
      </c>
      <c r="K37" s="101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02" t="s">
        <v>51</v>
      </c>
      <c r="G61" s="45" t="s">
        <v>50</v>
      </c>
      <c r="H61" s="35"/>
      <c r="I61" s="35"/>
      <c r="J61" s="10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02" t="s">
        <v>51</v>
      </c>
      <c r="G76" s="45" t="s">
        <v>50</v>
      </c>
      <c r="H76" s="35"/>
      <c r="I76" s="35"/>
      <c r="J76" s="10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84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4.75" customHeight="1">
      <c r="A85" s="32"/>
      <c r="B85" s="33"/>
      <c r="C85" s="32"/>
      <c r="D85" s="32"/>
      <c r="E85" s="205" t="str">
        <f>E7</f>
        <v>POLYFUNKČNÍ DŮM ŠTERNBERK, HLAVNÍ NÁMĚSTÍ 106/12 - OBNOVA HLAVNÍ FASÁDY</v>
      </c>
      <c r="F85" s="232"/>
      <c r="G85" s="232"/>
      <c r="H85" s="23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2"/>
      <c r="E87" s="32"/>
      <c r="F87" s="25" t="str">
        <f>F10</f>
        <v>Šternberk</v>
      </c>
      <c r="G87" s="32"/>
      <c r="H87" s="32"/>
      <c r="I87" s="27" t="s">
        <v>22</v>
      </c>
      <c r="J87" s="55">
        <f>IF(J10="","",J10)</f>
        <v>44081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25.7" customHeight="1">
      <c r="A89" s="32"/>
      <c r="B89" s="33"/>
      <c r="C89" s="27" t="s">
        <v>23</v>
      </c>
      <c r="D89" s="32"/>
      <c r="E89" s="32"/>
      <c r="F89" s="25" t="str">
        <f>E13</f>
        <v>Město Šternberk, Horní nám. 78/16, 785 01 Štbk</v>
      </c>
      <c r="G89" s="32"/>
      <c r="H89" s="32"/>
      <c r="I89" s="27" t="s">
        <v>29</v>
      </c>
      <c r="J89" s="30" t="str">
        <f>E19</f>
        <v>Ing. arch. Cvilink David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27</v>
      </c>
      <c r="D90" s="32"/>
      <c r="E90" s="32"/>
      <c r="F90" s="25" t="str">
        <f>IF(E16="","",E16)</f>
        <v>Vyplň údaj</v>
      </c>
      <c r="G90" s="32"/>
      <c r="H90" s="32"/>
      <c r="I90" s="27" t="s">
        <v>32</v>
      </c>
      <c r="J90" s="30" t="str">
        <f>E22</f>
        <v>Zdeněk Ambrož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04" t="s">
        <v>85</v>
      </c>
      <c r="D92" s="96"/>
      <c r="E92" s="96"/>
      <c r="F92" s="96"/>
      <c r="G92" s="96"/>
      <c r="H92" s="96"/>
      <c r="I92" s="96"/>
      <c r="J92" s="105" t="s">
        <v>86</v>
      </c>
      <c r="K92" s="96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06" t="s">
        <v>87</v>
      </c>
      <c r="D94" s="32"/>
      <c r="E94" s="32"/>
      <c r="F94" s="32"/>
      <c r="G94" s="32"/>
      <c r="H94" s="32"/>
      <c r="I94" s="32"/>
      <c r="J94" s="71">
        <f>J134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88</v>
      </c>
    </row>
    <row r="95" spans="1:47" s="9" customFormat="1" ht="24.95" customHeight="1">
      <c r="B95" s="107"/>
      <c r="D95" s="108" t="s">
        <v>89</v>
      </c>
      <c r="E95" s="109"/>
      <c r="F95" s="109"/>
      <c r="G95" s="109"/>
      <c r="H95" s="109"/>
      <c r="I95" s="109"/>
      <c r="J95" s="110">
        <f>J135</f>
        <v>0</v>
      </c>
      <c r="L95" s="107"/>
    </row>
    <row r="96" spans="1:47" s="10" customFormat="1" ht="19.899999999999999" customHeight="1">
      <c r="B96" s="111"/>
      <c r="D96" s="112" t="s">
        <v>90</v>
      </c>
      <c r="E96" s="113"/>
      <c r="F96" s="113"/>
      <c r="G96" s="113"/>
      <c r="H96" s="113"/>
      <c r="I96" s="113"/>
      <c r="J96" s="114">
        <f>J136</f>
        <v>0</v>
      </c>
      <c r="L96" s="111"/>
    </row>
    <row r="97" spans="2:12" s="10" customFormat="1" ht="19.899999999999999" customHeight="1">
      <c r="B97" s="111"/>
      <c r="D97" s="112" t="s">
        <v>91</v>
      </c>
      <c r="E97" s="113"/>
      <c r="F97" s="113"/>
      <c r="G97" s="113"/>
      <c r="H97" s="113"/>
      <c r="I97" s="113"/>
      <c r="J97" s="114">
        <f>J143</f>
        <v>0</v>
      </c>
      <c r="L97" s="111"/>
    </row>
    <row r="98" spans="2:12" s="10" customFormat="1" ht="19.899999999999999" customHeight="1">
      <c r="B98" s="111"/>
      <c r="D98" s="112" t="s">
        <v>92</v>
      </c>
      <c r="E98" s="113"/>
      <c r="F98" s="113"/>
      <c r="G98" s="113"/>
      <c r="H98" s="113"/>
      <c r="I98" s="113"/>
      <c r="J98" s="114">
        <f>J151</f>
        <v>0</v>
      </c>
      <c r="L98" s="111"/>
    </row>
    <row r="99" spans="2:12" s="10" customFormat="1" ht="14.85" customHeight="1">
      <c r="B99" s="111"/>
      <c r="D99" s="112" t="s">
        <v>93</v>
      </c>
      <c r="E99" s="113"/>
      <c r="F99" s="113"/>
      <c r="G99" s="113"/>
      <c r="H99" s="113"/>
      <c r="I99" s="113"/>
      <c r="J99" s="114">
        <f>J152</f>
        <v>0</v>
      </c>
      <c r="L99" s="111"/>
    </row>
    <row r="100" spans="2:12" s="10" customFormat="1" ht="19.899999999999999" customHeight="1">
      <c r="B100" s="111"/>
      <c r="D100" s="112" t="s">
        <v>94</v>
      </c>
      <c r="E100" s="113"/>
      <c r="F100" s="113"/>
      <c r="G100" s="113"/>
      <c r="H100" s="113"/>
      <c r="I100" s="113"/>
      <c r="J100" s="114">
        <f>J155</f>
        <v>0</v>
      </c>
      <c r="L100" s="111"/>
    </row>
    <row r="101" spans="2:12" s="10" customFormat="1" ht="14.85" customHeight="1">
      <c r="B101" s="111"/>
      <c r="D101" s="112" t="s">
        <v>95</v>
      </c>
      <c r="E101" s="113"/>
      <c r="F101" s="113"/>
      <c r="G101" s="113"/>
      <c r="H101" s="113"/>
      <c r="I101" s="113"/>
      <c r="J101" s="114">
        <f>J156</f>
        <v>0</v>
      </c>
      <c r="L101" s="111"/>
    </row>
    <row r="102" spans="2:12" s="10" customFormat="1" ht="19.899999999999999" customHeight="1">
      <c r="B102" s="111"/>
      <c r="D102" s="112" t="s">
        <v>96</v>
      </c>
      <c r="E102" s="113"/>
      <c r="F102" s="113"/>
      <c r="G102" s="113"/>
      <c r="H102" s="113"/>
      <c r="I102" s="113"/>
      <c r="J102" s="114">
        <f>J164</f>
        <v>0</v>
      </c>
      <c r="L102" s="111"/>
    </row>
    <row r="103" spans="2:12" s="10" customFormat="1" ht="14.85" customHeight="1">
      <c r="B103" s="111"/>
      <c r="D103" s="112" t="s">
        <v>97</v>
      </c>
      <c r="E103" s="113"/>
      <c r="F103" s="113"/>
      <c r="G103" s="113"/>
      <c r="H103" s="113"/>
      <c r="I103" s="113"/>
      <c r="J103" s="114">
        <f>J165</f>
        <v>0</v>
      </c>
      <c r="L103" s="111"/>
    </row>
    <row r="104" spans="2:12" s="10" customFormat="1" ht="19.899999999999999" customHeight="1">
      <c r="B104" s="111"/>
      <c r="D104" s="112" t="s">
        <v>98</v>
      </c>
      <c r="E104" s="113"/>
      <c r="F104" s="113"/>
      <c r="G104" s="113"/>
      <c r="H104" s="113"/>
      <c r="I104" s="113"/>
      <c r="J104" s="114">
        <f>J181</f>
        <v>0</v>
      </c>
      <c r="L104" s="111"/>
    </row>
    <row r="105" spans="2:12" s="10" customFormat="1" ht="14.85" customHeight="1">
      <c r="B105" s="111"/>
      <c r="D105" s="112" t="s">
        <v>99</v>
      </c>
      <c r="E105" s="113"/>
      <c r="F105" s="113"/>
      <c r="G105" s="113"/>
      <c r="H105" s="113"/>
      <c r="I105" s="113"/>
      <c r="J105" s="114">
        <f>J182</f>
        <v>0</v>
      </c>
      <c r="L105" s="111"/>
    </row>
    <row r="106" spans="2:12" s="10" customFormat="1" ht="14.85" customHeight="1">
      <c r="B106" s="111"/>
      <c r="D106" s="112" t="s">
        <v>100</v>
      </c>
      <c r="E106" s="113"/>
      <c r="F106" s="113"/>
      <c r="G106" s="113"/>
      <c r="H106" s="113"/>
      <c r="I106" s="113"/>
      <c r="J106" s="114">
        <f>J203</f>
        <v>0</v>
      </c>
      <c r="L106" s="111"/>
    </row>
    <row r="107" spans="2:12" s="10" customFormat="1" ht="14.85" customHeight="1">
      <c r="B107" s="111"/>
      <c r="D107" s="112" t="s">
        <v>101</v>
      </c>
      <c r="E107" s="113"/>
      <c r="F107" s="113"/>
      <c r="G107" s="113"/>
      <c r="H107" s="113"/>
      <c r="I107" s="113"/>
      <c r="J107" s="114">
        <f>J214</f>
        <v>0</v>
      </c>
      <c r="L107" s="111"/>
    </row>
    <row r="108" spans="2:12" s="10" customFormat="1" ht="14.85" customHeight="1">
      <c r="B108" s="111"/>
      <c r="D108" s="112" t="s">
        <v>102</v>
      </c>
      <c r="E108" s="113"/>
      <c r="F108" s="113"/>
      <c r="G108" s="113"/>
      <c r="H108" s="113"/>
      <c r="I108" s="113"/>
      <c r="J108" s="114">
        <f>J223</f>
        <v>0</v>
      </c>
      <c r="L108" s="111"/>
    </row>
    <row r="109" spans="2:12" s="10" customFormat="1" ht="19.899999999999999" customHeight="1">
      <c r="B109" s="111"/>
      <c r="D109" s="112" t="s">
        <v>103</v>
      </c>
      <c r="E109" s="113"/>
      <c r="F109" s="113"/>
      <c r="G109" s="113"/>
      <c r="H109" s="113"/>
      <c r="I109" s="113"/>
      <c r="J109" s="114">
        <f>J230</f>
        <v>0</v>
      </c>
      <c r="L109" s="111"/>
    </row>
    <row r="110" spans="2:12" s="10" customFormat="1" ht="19.899999999999999" customHeight="1">
      <c r="B110" s="111"/>
      <c r="D110" s="112" t="s">
        <v>104</v>
      </c>
      <c r="E110" s="113"/>
      <c r="F110" s="113"/>
      <c r="G110" s="113"/>
      <c r="H110" s="113"/>
      <c r="I110" s="113"/>
      <c r="J110" s="114">
        <f>J235</f>
        <v>0</v>
      </c>
      <c r="L110" s="111"/>
    </row>
    <row r="111" spans="2:12" s="9" customFormat="1" ht="24.95" customHeight="1">
      <c r="B111" s="107"/>
      <c r="D111" s="108" t="s">
        <v>105</v>
      </c>
      <c r="E111" s="109"/>
      <c r="F111" s="109"/>
      <c r="G111" s="109"/>
      <c r="H111" s="109"/>
      <c r="I111" s="109"/>
      <c r="J111" s="110">
        <f>J237</f>
        <v>0</v>
      </c>
      <c r="L111" s="107"/>
    </row>
    <row r="112" spans="2:12" s="10" customFormat="1" ht="19.899999999999999" customHeight="1">
      <c r="B112" s="111"/>
      <c r="D112" s="112" t="s">
        <v>106</v>
      </c>
      <c r="E112" s="113"/>
      <c r="F112" s="113"/>
      <c r="G112" s="113"/>
      <c r="H112" s="113"/>
      <c r="I112" s="113"/>
      <c r="J112" s="114">
        <f>J238</f>
        <v>0</v>
      </c>
      <c r="L112" s="111"/>
    </row>
    <row r="113" spans="1:31" s="10" customFormat="1" ht="19.899999999999999" customHeight="1">
      <c r="B113" s="111"/>
      <c r="D113" s="112" t="s">
        <v>107</v>
      </c>
      <c r="E113" s="113"/>
      <c r="F113" s="113"/>
      <c r="G113" s="113"/>
      <c r="H113" s="113"/>
      <c r="I113" s="113"/>
      <c r="J113" s="114">
        <f>J251</f>
        <v>0</v>
      </c>
      <c r="L113" s="111"/>
    </row>
    <row r="114" spans="1:31" s="10" customFormat="1" ht="19.899999999999999" customHeight="1">
      <c r="B114" s="111"/>
      <c r="D114" s="112" t="s">
        <v>108</v>
      </c>
      <c r="E114" s="113"/>
      <c r="F114" s="113"/>
      <c r="G114" s="113"/>
      <c r="H114" s="113"/>
      <c r="I114" s="113"/>
      <c r="J114" s="114">
        <f>J259</f>
        <v>0</v>
      </c>
      <c r="L114" s="111"/>
    </row>
    <row r="115" spans="1:31" s="10" customFormat="1" ht="19.899999999999999" customHeight="1">
      <c r="B115" s="111"/>
      <c r="D115" s="112" t="s">
        <v>109</v>
      </c>
      <c r="E115" s="113"/>
      <c r="F115" s="113"/>
      <c r="G115" s="113"/>
      <c r="H115" s="113"/>
      <c r="I115" s="113"/>
      <c r="J115" s="114">
        <f>J272</f>
        <v>0</v>
      </c>
      <c r="L115" s="111"/>
    </row>
    <row r="116" spans="1:31" s="10" customFormat="1" ht="19.899999999999999" customHeight="1">
      <c r="B116" s="111"/>
      <c r="D116" s="112" t="s">
        <v>110</v>
      </c>
      <c r="E116" s="113"/>
      <c r="F116" s="113"/>
      <c r="G116" s="113"/>
      <c r="H116" s="113"/>
      <c r="I116" s="113"/>
      <c r="J116" s="114">
        <f>J288</f>
        <v>0</v>
      </c>
      <c r="L116" s="111"/>
    </row>
    <row r="117" spans="1:31" s="2" customFormat="1" ht="21.7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>
      <c r="A118" s="32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22" spans="1:31" s="2" customFormat="1" ht="6.95" customHeight="1">
      <c r="A122" s="32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24.95" customHeight="1">
      <c r="A123" s="32"/>
      <c r="B123" s="33"/>
      <c r="C123" s="21" t="s">
        <v>111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16</v>
      </c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24.75" customHeight="1">
      <c r="A126" s="32"/>
      <c r="B126" s="33"/>
      <c r="C126" s="32"/>
      <c r="D126" s="32"/>
      <c r="E126" s="205" t="str">
        <f>E7</f>
        <v>POLYFUNKČNÍ DŮM ŠTERNBERK, HLAVNÍ NÁMĚSTÍ 106/12 - OBNOVA HLAVNÍ FASÁDY</v>
      </c>
      <c r="F126" s="232"/>
      <c r="G126" s="232"/>
      <c r="H126" s="2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2" customHeight="1">
      <c r="A128" s="32"/>
      <c r="B128" s="33"/>
      <c r="C128" s="27" t="s">
        <v>20</v>
      </c>
      <c r="D128" s="32"/>
      <c r="E128" s="32"/>
      <c r="F128" s="25" t="str">
        <f>F10</f>
        <v>Šternberk</v>
      </c>
      <c r="G128" s="32"/>
      <c r="H128" s="32"/>
      <c r="I128" s="27" t="s">
        <v>22</v>
      </c>
      <c r="J128" s="55">
        <f>IF(J10="","",J10)</f>
        <v>44081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25.7" customHeight="1">
      <c r="A130" s="32"/>
      <c r="B130" s="33"/>
      <c r="C130" s="27" t="s">
        <v>23</v>
      </c>
      <c r="D130" s="32"/>
      <c r="E130" s="32"/>
      <c r="F130" s="25" t="str">
        <f>E13</f>
        <v>Město Šternberk, Horní nám. 78/16, 785 01 Štbk</v>
      </c>
      <c r="G130" s="32"/>
      <c r="H130" s="32"/>
      <c r="I130" s="27" t="s">
        <v>29</v>
      </c>
      <c r="J130" s="30" t="str">
        <f>E19</f>
        <v>Ing. arch. Cvilink David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2" customHeight="1">
      <c r="A131" s="32"/>
      <c r="B131" s="33"/>
      <c r="C131" s="27" t="s">
        <v>27</v>
      </c>
      <c r="D131" s="32"/>
      <c r="E131" s="32"/>
      <c r="F131" s="25" t="str">
        <f>IF(E16="","",E16)</f>
        <v>Vyplň údaj</v>
      </c>
      <c r="G131" s="32"/>
      <c r="H131" s="32"/>
      <c r="I131" s="27" t="s">
        <v>32</v>
      </c>
      <c r="J131" s="30" t="str">
        <f>E22</f>
        <v>Zdeněk Ambrož</v>
      </c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0.35" customHeight="1">
      <c r="A132" s="32"/>
      <c r="B132" s="33"/>
      <c r="C132" s="32"/>
      <c r="D132" s="32"/>
      <c r="E132" s="32"/>
      <c r="F132" s="32"/>
      <c r="G132" s="32"/>
      <c r="H132" s="32"/>
      <c r="I132" s="3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11" customFormat="1" ht="29.25" customHeight="1">
      <c r="A133" s="115"/>
      <c r="B133" s="116"/>
      <c r="C133" s="117" t="s">
        <v>112</v>
      </c>
      <c r="D133" s="118" t="s">
        <v>60</v>
      </c>
      <c r="E133" s="118" t="s">
        <v>56</v>
      </c>
      <c r="F133" s="118" t="s">
        <v>57</v>
      </c>
      <c r="G133" s="118" t="s">
        <v>113</v>
      </c>
      <c r="H133" s="118" t="s">
        <v>114</v>
      </c>
      <c r="I133" s="118" t="s">
        <v>115</v>
      </c>
      <c r="J133" s="118" t="s">
        <v>86</v>
      </c>
      <c r="K133" s="119" t="s">
        <v>116</v>
      </c>
      <c r="L133" s="120"/>
      <c r="M133" s="62" t="s">
        <v>1</v>
      </c>
      <c r="N133" s="63" t="s">
        <v>39</v>
      </c>
      <c r="O133" s="63" t="s">
        <v>117</v>
      </c>
      <c r="P133" s="63" t="s">
        <v>118</v>
      </c>
      <c r="Q133" s="63" t="s">
        <v>119</v>
      </c>
      <c r="R133" s="63" t="s">
        <v>120</v>
      </c>
      <c r="S133" s="63" t="s">
        <v>121</v>
      </c>
      <c r="T133" s="64" t="s">
        <v>122</v>
      </c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</row>
    <row r="134" spans="1:65" s="2" customFormat="1" ht="22.9" customHeight="1">
      <c r="A134" s="32"/>
      <c r="B134" s="33"/>
      <c r="C134" s="69" t="s">
        <v>123</v>
      </c>
      <c r="D134" s="32"/>
      <c r="E134" s="32"/>
      <c r="F134" s="32"/>
      <c r="G134" s="32"/>
      <c r="H134" s="32"/>
      <c r="I134" s="32"/>
      <c r="J134" s="121">
        <f>BK134</f>
        <v>0</v>
      </c>
      <c r="K134" s="32"/>
      <c r="L134" s="33"/>
      <c r="M134" s="65"/>
      <c r="N134" s="56"/>
      <c r="O134" s="66"/>
      <c r="P134" s="122">
        <f>P135+P237</f>
        <v>0</v>
      </c>
      <c r="Q134" s="66"/>
      <c r="R134" s="122">
        <f>R135+R237</f>
        <v>5.0249981299999993</v>
      </c>
      <c r="S134" s="66"/>
      <c r="T134" s="123">
        <f>T135+T237</f>
        <v>4.1418080000000002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74</v>
      </c>
      <c r="AU134" s="17" t="s">
        <v>88</v>
      </c>
      <c r="BK134" s="124">
        <f>BK135+BK237</f>
        <v>0</v>
      </c>
    </row>
    <row r="135" spans="1:65" s="12" customFormat="1" ht="25.9" customHeight="1">
      <c r="B135" s="125"/>
      <c r="D135" s="126" t="s">
        <v>74</v>
      </c>
      <c r="E135" s="127" t="s">
        <v>124</v>
      </c>
      <c r="F135" s="127" t="s">
        <v>125</v>
      </c>
      <c r="I135" s="128"/>
      <c r="J135" s="129">
        <f>BK135</f>
        <v>0</v>
      </c>
      <c r="L135" s="125"/>
      <c r="M135" s="130"/>
      <c r="N135" s="131"/>
      <c r="O135" s="131"/>
      <c r="P135" s="132">
        <f>P136+P143+P151+P155+P164+P181+P230+P235</f>
        <v>0</v>
      </c>
      <c r="Q135" s="131"/>
      <c r="R135" s="132">
        <f>R136+R143+R151+R155+R164+R181+R230+R235</f>
        <v>4.5062396799999993</v>
      </c>
      <c r="S135" s="131"/>
      <c r="T135" s="133">
        <f>T136+T143+T151+T155+T164+T181+T230+T235</f>
        <v>3.501004</v>
      </c>
      <c r="AR135" s="126" t="s">
        <v>80</v>
      </c>
      <c r="AT135" s="134" t="s">
        <v>74</v>
      </c>
      <c r="AU135" s="134" t="s">
        <v>75</v>
      </c>
      <c r="AY135" s="126" t="s">
        <v>126</v>
      </c>
      <c r="BK135" s="135">
        <f>BK136+BK143+BK151+BK155+BK164+BK181+BK230+BK235</f>
        <v>0</v>
      </c>
    </row>
    <row r="136" spans="1:65" s="12" customFormat="1" ht="22.9" customHeight="1">
      <c r="B136" s="125"/>
      <c r="D136" s="126" t="s">
        <v>74</v>
      </c>
      <c r="E136" s="136" t="s">
        <v>80</v>
      </c>
      <c r="F136" s="136" t="s">
        <v>127</v>
      </c>
      <c r="I136" s="128"/>
      <c r="J136" s="137">
        <f>BK136</f>
        <v>0</v>
      </c>
      <c r="L136" s="125"/>
      <c r="M136" s="130"/>
      <c r="N136" s="131"/>
      <c r="O136" s="131"/>
      <c r="P136" s="132">
        <f>SUM(P137:P142)</f>
        <v>0</v>
      </c>
      <c r="Q136" s="131"/>
      <c r="R136" s="132">
        <f>SUM(R137:R142)</f>
        <v>0</v>
      </c>
      <c r="S136" s="131"/>
      <c r="T136" s="133">
        <f>SUM(T137:T142)</f>
        <v>2.4159999999999999</v>
      </c>
      <c r="AR136" s="126" t="s">
        <v>80</v>
      </c>
      <c r="AT136" s="134" t="s">
        <v>74</v>
      </c>
      <c r="AU136" s="134" t="s">
        <v>80</v>
      </c>
      <c r="AY136" s="126" t="s">
        <v>126</v>
      </c>
      <c r="BK136" s="135">
        <f>SUM(BK137:BK142)</f>
        <v>0</v>
      </c>
    </row>
    <row r="137" spans="1:65" s="2" customFormat="1" ht="49.15" customHeight="1">
      <c r="A137" s="32"/>
      <c r="B137" s="138"/>
      <c r="C137" s="139" t="s">
        <v>80</v>
      </c>
      <c r="D137" s="139" t="s">
        <v>128</v>
      </c>
      <c r="E137" s="140" t="s">
        <v>129</v>
      </c>
      <c r="F137" s="141" t="s">
        <v>130</v>
      </c>
      <c r="G137" s="142" t="s">
        <v>131</v>
      </c>
      <c r="H137" s="143">
        <v>7.55</v>
      </c>
      <c r="I137" s="144"/>
      <c r="J137" s="145">
        <f>ROUND(I137*H137,2)</f>
        <v>0</v>
      </c>
      <c r="K137" s="141" t="s">
        <v>132</v>
      </c>
      <c r="L137" s="33"/>
      <c r="M137" s="146" t="s">
        <v>1</v>
      </c>
      <c r="N137" s="147" t="s">
        <v>40</v>
      </c>
      <c r="O137" s="58"/>
      <c r="P137" s="148">
        <f>O137*H137</f>
        <v>0</v>
      </c>
      <c r="Q137" s="148">
        <v>0</v>
      </c>
      <c r="R137" s="148">
        <f>Q137*H137</f>
        <v>0</v>
      </c>
      <c r="S137" s="148">
        <v>0.32</v>
      </c>
      <c r="T137" s="149">
        <f>S137*H137</f>
        <v>2.4159999999999999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0" t="s">
        <v>133</v>
      </c>
      <c r="AT137" s="150" t="s">
        <v>128</v>
      </c>
      <c r="AU137" s="150" t="s">
        <v>82</v>
      </c>
      <c r="AY137" s="17" t="s">
        <v>126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7" t="s">
        <v>80</v>
      </c>
      <c r="BK137" s="151">
        <f>ROUND(I137*H137,2)</f>
        <v>0</v>
      </c>
      <c r="BL137" s="17" t="s">
        <v>133</v>
      </c>
      <c r="BM137" s="150" t="s">
        <v>134</v>
      </c>
    </row>
    <row r="138" spans="1:65" s="13" customFormat="1">
      <c r="B138" s="152"/>
      <c r="D138" s="153" t="s">
        <v>135</v>
      </c>
      <c r="E138" s="154" t="s">
        <v>1</v>
      </c>
      <c r="F138" s="155" t="s">
        <v>136</v>
      </c>
      <c r="H138" s="156">
        <v>7.55</v>
      </c>
      <c r="I138" s="157"/>
      <c r="L138" s="152"/>
      <c r="M138" s="158"/>
      <c r="N138" s="159"/>
      <c r="O138" s="159"/>
      <c r="P138" s="159"/>
      <c r="Q138" s="159"/>
      <c r="R138" s="159"/>
      <c r="S138" s="159"/>
      <c r="T138" s="160"/>
      <c r="AT138" s="154" t="s">
        <v>135</v>
      </c>
      <c r="AU138" s="154" t="s">
        <v>82</v>
      </c>
      <c r="AV138" s="13" t="s">
        <v>82</v>
      </c>
      <c r="AW138" s="13" t="s">
        <v>31</v>
      </c>
      <c r="AX138" s="13" t="s">
        <v>80</v>
      </c>
      <c r="AY138" s="154" t="s">
        <v>126</v>
      </c>
    </row>
    <row r="139" spans="1:65" s="2" customFormat="1" ht="24.2" customHeight="1">
      <c r="A139" s="32"/>
      <c r="B139" s="138"/>
      <c r="C139" s="139" t="s">
        <v>82</v>
      </c>
      <c r="D139" s="139" t="s">
        <v>128</v>
      </c>
      <c r="E139" s="140" t="s">
        <v>137</v>
      </c>
      <c r="F139" s="141" t="s">
        <v>138</v>
      </c>
      <c r="G139" s="142" t="s">
        <v>139</v>
      </c>
      <c r="H139" s="143">
        <v>2.2650000000000001</v>
      </c>
      <c r="I139" s="144"/>
      <c r="J139" s="145">
        <f>ROUND(I139*H139,2)</f>
        <v>0</v>
      </c>
      <c r="K139" s="141" t="s">
        <v>132</v>
      </c>
      <c r="L139" s="33"/>
      <c r="M139" s="146" t="s">
        <v>1</v>
      </c>
      <c r="N139" s="147" t="s">
        <v>40</v>
      </c>
      <c r="O139" s="58"/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0" t="s">
        <v>133</v>
      </c>
      <c r="AT139" s="150" t="s">
        <v>128</v>
      </c>
      <c r="AU139" s="150" t="s">
        <v>82</v>
      </c>
      <c r="AY139" s="17" t="s">
        <v>126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7" t="s">
        <v>80</v>
      </c>
      <c r="BK139" s="151">
        <f>ROUND(I139*H139,2)</f>
        <v>0</v>
      </c>
      <c r="BL139" s="17" t="s">
        <v>133</v>
      </c>
      <c r="BM139" s="150" t="s">
        <v>140</v>
      </c>
    </row>
    <row r="140" spans="1:65" s="14" customFormat="1" ht="22.5">
      <c r="B140" s="161"/>
      <c r="D140" s="153" t="s">
        <v>135</v>
      </c>
      <c r="E140" s="162" t="s">
        <v>1</v>
      </c>
      <c r="F140" s="163" t="s">
        <v>141</v>
      </c>
      <c r="H140" s="162" t="s">
        <v>1</v>
      </c>
      <c r="I140" s="164"/>
      <c r="L140" s="161"/>
      <c r="M140" s="165"/>
      <c r="N140" s="166"/>
      <c r="O140" s="166"/>
      <c r="P140" s="166"/>
      <c r="Q140" s="166"/>
      <c r="R140" s="166"/>
      <c r="S140" s="166"/>
      <c r="T140" s="167"/>
      <c r="AT140" s="162" t="s">
        <v>135</v>
      </c>
      <c r="AU140" s="162" t="s">
        <v>82</v>
      </c>
      <c r="AV140" s="14" t="s">
        <v>80</v>
      </c>
      <c r="AW140" s="14" t="s">
        <v>31</v>
      </c>
      <c r="AX140" s="14" t="s">
        <v>75</v>
      </c>
      <c r="AY140" s="162" t="s">
        <v>126</v>
      </c>
    </row>
    <row r="141" spans="1:65" s="13" customFormat="1">
      <c r="B141" s="152"/>
      <c r="D141" s="153" t="s">
        <v>135</v>
      </c>
      <c r="E141" s="154" t="s">
        <v>1</v>
      </c>
      <c r="F141" s="155" t="s">
        <v>142</v>
      </c>
      <c r="H141" s="156">
        <v>2.2650000000000001</v>
      </c>
      <c r="I141" s="157"/>
      <c r="L141" s="152"/>
      <c r="M141" s="158"/>
      <c r="N141" s="159"/>
      <c r="O141" s="159"/>
      <c r="P141" s="159"/>
      <c r="Q141" s="159"/>
      <c r="R141" s="159"/>
      <c r="S141" s="159"/>
      <c r="T141" s="160"/>
      <c r="AT141" s="154" t="s">
        <v>135</v>
      </c>
      <c r="AU141" s="154" t="s">
        <v>82</v>
      </c>
      <c r="AV141" s="13" t="s">
        <v>82</v>
      </c>
      <c r="AW141" s="13" t="s">
        <v>31</v>
      </c>
      <c r="AX141" s="13" t="s">
        <v>80</v>
      </c>
      <c r="AY141" s="154" t="s">
        <v>126</v>
      </c>
    </row>
    <row r="142" spans="1:65" s="2" customFormat="1" ht="37.9" customHeight="1">
      <c r="A142" s="32"/>
      <c r="B142" s="138"/>
      <c r="C142" s="139" t="s">
        <v>143</v>
      </c>
      <c r="D142" s="139" t="s">
        <v>128</v>
      </c>
      <c r="E142" s="140" t="s">
        <v>144</v>
      </c>
      <c r="F142" s="141" t="s">
        <v>145</v>
      </c>
      <c r="G142" s="142" t="s">
        <v>139</v>
      </c>
      <c r="H142" s="143">
        <v>2.2650000000000001</v>
      </c>
      <c r="I142" s="144"/>
      <c r="J142" s="145">
        <f>ROUND(I142*H142,2)</f>
        <v>0</v>
      </c>
      <c r="K142" s="141" t="s">
        <v>132</v>
      </c>
      <c r="L142" s="33"/>
      <c r="M142" s="146" t="s">
        <v>1</v>
      </c>
      <c r="N142" s="147" t="s">
        <v>40</v>
      </c>
      <c r="O142" s="58"/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0" t="s">
        <v>133</v>
      </c>
      <c r="AT142" s="150" t="s">
        <v>128</v>
      </c>
      <c r="AU142" s="150" t="s">
        <v>82</v>
      </c>
      <c r="AY142" s="17" t="s">
        <v>126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7" t="s">
        <v>80</v>
      </c>
      <c r="BK142" s="151">
        <f>ROUND(I142*H142,2)</f>
        <v>0</v>
      </c>
      <c r="BL142" s="17" t="s">
        <v>133</v>
      </c>
      <c r="BM142" s="150" t="s">
        <v>146</v>
      </c>
    </row>
    <row r="143" spans="1:65" s="12" customFormat="1" ht="22.9" customHeight="1">
      <c r="B143" s="125"/>
      <c r="D143" s="126" t="s">
        <v>74</v>
      </c>
      <c r="E143" s="136" t="s">
        <v>82</v>
      </c>
      <c r="F143" s="136" t="s">
        <v>147</v>
      </c>
      <c r="I143" s="128"/>
      <c r="J143" s="137">
        <f>BK143</f>
        <v>0</v>
      </c>
      <c r="L143" s="125"/>
      <c r="M143" s="130"/>
      <c r="N143" s="131"/>
      <c r="O143" s="131"/>
      <c r="P143" s="132">
        <f>SUM(P144:P150)</f>
        <v>0</v>
      </c>
      <c r="Q143" s="131"/>
      <c r="R143" s="132">
        <f>SUM(R144:R150)</f>
        <v>0.98474991999999995</v>
      </c>
      <c r="S143" s="131"/>
      <c r="T143" s="133">
        <f>SUM(T144:T150)</f>
        <v>0</v>
      </c>
      <c r="AR143" s="126" t="s">
        <v>80</v>
      </c>
      <c r="AT143" s="134" t="s">
        <v>74</v>
      </c>
      <c r="AU143" s="134" t="s">
        <v>80</v>
      </c>
      <c r="AY143" s="126" t="s">
        <v>126</v>
      </c>
      <c r="BK143" s="135">
        <f>SUM(BK144:BK150)</f>
        <v>0</v>
      </c>
    </row>
    <row r="144" spans="1:65" s="2" customFormat="1" ht="24.2" customHeight="1">
      <c r="A144" s="32"/>
      <c r="B144" s="138"/>
      <c r="C144" s="139" t="s">
        <v>133</v>
      </c>
      <c r="D144" s="139" t="s">
        <v>128</v>
      </c>
      <c r="E144" s="140" t="s">
        <v>148</v>
      </c>
      <c r="F144" s="141" t="s">
        <v>149</v>
      </c>
      <c r="G144" s="142" t="s">
        <v>139</v>
      </c>
      <c r="H144" s="143">
        <v>0.434</v>
      </c>
      <c r="I144" s="144"/>
      <c r="J144" s="145">
        <f>ROUND(I144*H144,2)</f>
        <v>0</v>
      </c>
      <c r="K144" s="141" t="s">
        <v>132</v>
      </c>
      <c r="L144" s="33"/>
      <c r="M144" s="146" t="s">
        <v>1</v>
      </c>
      <c r="N144" s="147" t="s">
        <v>40</v>
      </c>
      <c r="O144" s="58"/>
      <c r="P144" s="148">
        <f>O144*H144</f>
        <v>0</v>
      </c>
      <c r="Q144" s="148">
        <v>2.2563399999999998</v>
      </c>
      <c r="R144" s="148">
        <f>Q144*H144</f>
        <v>0.97925155999999991</v>
      </c>
      <c r="S144" s="148">
        <v>0</v>
      </c>
      <c r="T144" s="149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0" t="s">
        <v>133</v>
      </c>
      <c r="AT144" s="150" t="s">
        <v>128</v>
      </c>
      <c r="AU144" s="150" t="s">
        <v>82</v>
      </c>
      <c r="AY144" s="17" t="s">
        <v>126</v>
      </c>
      <c r="BE144" s="151">
        <f>IF(N144="základní",J144,0)</f>
        <v>0</v>
      </c>
      <c r="BF144" s="151">
        <f>IF(N144="snížená",J144,0)</f>
        <v>0</v>
      </c>
      <c r="BG144" s="151">
        <f>IF(N144="zákl. přenesená",J144,0)</f>
        <v>0</v>
      </c>
      <c r="BH144" s="151">
        <f>IF(N144="sníž. přenesená",J144,0)</f>
        <v>0</v>
      </c>
      <c r="BI144" s="151">
        <f>IF(N144="nulová",J144,0)</f>
        <v>0</v>
      </c>
      <c r="BJ144" s="17" t="s">
        <v>80</v>
      </c>
      <c r="BK144" s="151">
        <f>ROUND(I144*H144,2)</f>
        <v>0</v>
      </c>
      <c r="BL144" s="17" t="s">
        <v>133</v>
      </c>
      <c r="BM144" s="150" t="s">
        <v>150</v>
      </c>
    </row>
    <row r="145" spans="1:65" s="14" customFormat="1">
      <c r="B145" s="161"/>
      <c r="D145" s="153" t="s">
        <v>135</v>
      </c>
      <c r="E145" s="162" t="s">
        <v>1</v>
      </c>
      <c r="F145" s="163" t="s">
        <v>151</v>
      </c>
      <c r="H145" s="162" t="s">
        <v>1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135</v>
      </c>
      <c r="AU145" s="162" t="s">
        <v>82</v>
      </c>
      <c r="AV145" s="14" t="s">
        <v>80</v>
      </c>
      <c r="AW145" s="14" t="s">
        <v>31</v>
      </c>
      <c r="AX145" s="14" t="s">
        <v>75</v>
      </c>
      <c r="AY145" s="162" t="s">
        <v>126</v>
      </c>
    </row>
    <row r="146" spans="1:65" s="13" customFormat="1">
      <c r="B146" s="152"/>
      <c r="D146" s="153" t="s">
        <v>135</v>
      </c>
      <c r="E146" s="154" t="s">
        <v>1</v>
      </c>
      <c r="F146" s="155" t="s">
        <v>152</v>
      </c>
      <c r="H146" s="156">
        <v>0.434</v>
      </c>
      <c r="I146" s="157"/>
      <c r="L146" s="152"/>
      <c r="M146" s="158"/>
      <c r="N146" s="159"/>
      <c r="O146" s="159"/>
      <c r="P146" s="159"/>
      <c r="Q146" s="159"/>
      <c r="R146" s="159"/>
      <c r="S146" s="159"/>
      <c r="T146" s="160"/>
      <c r="AT146" s="154" t="s">
        <v>135</v>
      </c>
      <c r="AU146" s="154" t="s">
        <v>82</v>
      </c>
      <c r="AV146" s="13" t="s">
        <v>82</v>
      </c>
      <c r="AW146" s="13" t="s">
        <v>31</v>
      </c>
      <c r="AX146" s="13" t="s">
        <v>80</v>
      </c>
      <c r="AY146" s="154" t="s">
        <v>126</v>
      </c>
    </row>
    <row r="147" spans="1:65" s="2" customFormat="1" ht="14.45" customHeight="1">
      <c r="A147" s="32"/>
      <c r="B147" s="138"/>
      <c r="C147" s="139" t="s">
        <v>153</v>
      </c>
      <c r="D147" s="139" t="s">
        <v>128</v>
      </c>
      <c r="E147" s="140" t="s">
        <v>154</v>
      </c>
      <c r="F147" s="141" t="s">
        <v>155</v>
      </c>
      <c r="G147" s="142" t="s">
        <v>131</v>
      </c>
      <c r="H147" s="143">
        <v>2.044</v>
      </c>
      <c r="I147" s="144"/>
      <c r="J147" s="145">
        <f>ROUND(I147*H147,2)</f>
        <v>0</v>
      </c>
      <c r="K147" s="141" t="s">
        <v>132</v>
      </c>
      <c r="L147" s="33"/>
      <c r="M147" s="146" t="s">
        <v>1</v>
      </c>
      <c r="N147" s="147" t="s">
        <v>40</v>
      </c>
      <c r="O147" s="58"/>
      <c r="P147" s="148">
        <f>O147*H147</f>
        <v>0</v>
      </c>
      <c r="Q147" s="148">
        <v>2.6900000000000001E-3</v>
      </c>
      <c r="R147" s="148">
        <f>Q147*H147</f>
        <v>5.4983600000000007E-3</v>
      </c>
      <c r="S147" s="148">
        <v>0</v>
      </c>
      <c r="T147" s="14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0" t="s">
        <v>133</v>
      </c>
      <c r="AT147" s="150" t="s">
        <v>128</v>
      </c>
      <c r="AU147" s="150" t="s">
        <v>82</v>
      </c>
      <c r="AY147" s="17" t="s">
        <v>126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7" t="s">
        <v>80</v>
      </c>
      <c r="BK147" s="151">
        <f>ROUND(I147*H147,2)</f>
        <v>0</v>
      </c>
      <c r="BL147" s="17" t="s">
        <v>133</v>
      </c>
      <c r="BM147" s="150" t="s">
        <v>156</v>
      </c>
    </row>
    <row r="148" spans="1:65" s="14" customFormat="1">
      <c r="B148" s="161"/>
      <c r="D148" s="153" t="s">
        <v>135</v>
      </c>
      <c r="E148" s="162" t="s">
        <v>1</v>
      </c>
      <c r="F148" s="163" t="s">
        <v>151</v>
      </c>
      <c r="H148" s="162" t="s">
        <v>1</v>
      </c>
      <c r="I148" s="164"/>
      <c r="L148" s="161"/>
      <c r="M148" s="165"/>
      <c r="N148" s="166"/>
      <c r="O148" s="166"/>
      <c r="P148" s="166"/>
      <c r="Q148" s="166"/>
      <c r="R148" s="166"/>
      <c r="S148" s="166"/>
      <c r="T148" s="167"/>
      <c r="AT148" s="162" t="s">
        <v>135</v>
      </c>
      <c r="AU148" s="162" t="s">
        <v>82</v>
      </c>
      <c r="AV148" s="14" t="s">
        <v>80</v>
      </c>
      <c r="AW148" s="14" t="s">
        <v>31</v>
      </c>
      <c r="AX148" s="14" t="s">
        <v>75</v>
      </c>
      <c r="AY148" s="162" t="s">
        <v>126</v>
      </c>
    </row>
    <row r="149" spans="1:65" s="13" customFormat="1">
      <c r="B149" s="152"/>
      <c r="D149" s="153" t="s">
        <v>135</v>
      </c>
      <c r="E149" s="154" t="s">
        <v>1</v>
      </c>
      <c r="F149" s="155" t="s">
        <v>157</v>
      </c>
      <c r="H149" s="156">
        <v>2.044</v>
      </c>
      <c r="I149" s="157"/>
      <c r="L149" s="152"/>
      <c r="M149" s="158"/>
      <c r="N149" s="159"/>
      <c r="O149" s="159"/>
      <c r="P149" s="159"/>
      <c r="Q149" s="159"/>
      <c r="R149" s="159"/>
      <c r="S149" s="159"/>
      <c r="T149" s="160"/>
      <c r="AT149" s="154" t="s">
        <v>135</v>
      </c>
      <c r="AU149" s="154" t="s">
        <v>82</v>
      </c>
      <c r="AV149" s="13" t="s">
        <v>82</v>
      </c>
      <c r="AW149" s="13" t="s">
        <v>31</v>
      </c>
      <c r="AX149" s="13" t="s">
        <v>80</v>
      </c>
      <c r="AY149" s="154" t="s">
        <v>126</v>
      </c>
    </row>
    <row r="150" spans="1:65" s="2" customFormat="1" ht="14.45" customHeight="1">
      <c r="A150" s="32"/>
      <c r="B150" s="138"/>
      <c r="C150" s="139" t="s">
        <v>158</v>
      </c>
      <c r="D150" s="139" t="s">
        <v>128</v>
      </c>
      <c r="E150" s="140" t="s">
        <v>159</v>
      </c>
      <c r="F150" s="141" t="s">
        <v>160</v>
      </c>
      <c r="G150" s="142" t="s">
        <v>131</v>
      </c>
      <c r="H150" s="143">
        <v>2.044</v>
      </c>
      <c r="I150" s="144"/>
      <c r="J150" s="145">
        <f>ROUND(I150*H150,2)</f>
        <v>0</v>
      </c>
      <c r="K150" s="141" t="s">
        <v>132</v>
      </c>
      <c r="L150" s="33"/>
      <c r="M150" s="146" t="s">
        <v>1</v>
      </c>
      <c r="N150" s="147" t="s">
        <v>40</v>
      </c>
      <c r="O150" s="58"/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0" t="s">
        <v>133</v>
      </c>
      <c r="AT150" s="150" t="s">
        <v>128</v>
      </c>
      <c r="AU150" s="150" t="s">
        <v>82</v>
      </c>
      <c r="AY150" s="17" t="s">
        <v>126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7" t="s">
        <v>80</v>
      </c>
      <c r="BK150" s="151">
        <f>ROUND(I150*H150,2)</f>
        <v>0</v>
      </c>
      <c r="BL150" s="17" t="s">
        <v>133</v>
      </c>
      <c r="BM150" s="150" t="s">
        <v>161</v>
      </c>
    </row>
    <row r="151" spans="1:65" s="12" customFormat="1" ht="22.9" customHeight="1">
      <c r="B151" s="125"/>
      <c r="D151" s="126" t="s">
        <v>74</v>
      </c>
      <c r="E151" s="136" t="s">
        <v>133</v>
      </c>
      <c r="F151" s="136" t="s">
        <v>162</v>
      </c>
      <c r="I151" s="128"/>
      <c r="J151" s="137">
        <f>BK151</f>
        <v>0</v>
      </c>
      <c r="L151" s="125"/>
      <c r="M151" s="130"/>
      <c r="N151" s="131"/>
      <c r="O151" s="131"/>
      <c r="P151" s="132">
        <f>P152</f>
        <v>0</v>
      </c>
      <c r="Q151" s="131"/>
      <c r="R151" s="132">
        <f>R152</f>
        <v>0</v>
      </c>
      <c r="S151" s="131"/>
      <c r="T151" s="133">
        <f>T152</f>
        <v>0</v>
      </c>
      <c r="AR151" s="126" t="s">
        <v>80</v>
      </c>
      <c r="AT151" s="134" t="s">
        <v>74</v>
      </c>
      <c r="AU151" s="134" t="s">
        <v>80</v>
      </c>
      <c r="AY151" s="126" t="s">
        <v>126</v>
      </c>
      <c r="BK151" s="135">
        <f>BK152</f>
        <v>0</v>
      </c>
    </row>
    <row r="152" spans="1:65" s="12" customFormat="1" ht="20.85" customHeight="1">
      <c r="B152" s="125"/>
      <c r="D152" s="126" t="s">
        <v>74</v>
      </c>
      <c r="E152" s="136" t="s">
        <v>163</v>
      </c>
      <c r="F152" s="136" t="s">
        <v>164</v>
      </c>
      <c r="I152" s="128"/>
      <c r="J152" s="137">
        <f>BK152</f>
        <v>0</v>
      </c>
      <c r="L152" s="125"/>
      <c r="M152" s="130"/>
      <c r="N152" s="131"/>
      <c r="O152" s="131"/>
      <c r="P152" s="132">
        <f>SUM(P153:P154)</f>
        <v>0</v>
      </c>
      <c r="Q152" s="131"/>
      <c r="R152" s="132">
        <f>SUM(R153:R154)</f>
        <v>0</v>
      </c>
      <c r="S152" s="131"/>
      <c r="T152" s="133">
        <f>SUM(T153:T154)</f>
        <v>0</v>
      </c>
      <c r="AR152" s="126" t="s">
        <v>80</v>
      </c>
      <c r="AT152" s="134" t="s">
        <v>74</v>
      </c>
      <c r="AU152" s="134" t="s">
        <v>82</v>
      </c>
      <c r="AY152" s="126" t="s">
        <v>126</v>
      </c>
      <c r="BK152" s="135">
        <f>SUM(BK153:BK154)</f>
        <v>0</v>
      </c>
    </row>
    <row r="153" spans="1:65" s="2" customFormat="1" ht="37.9" customHeight="1">
      <c r="A153" s="32"/>
      <c r="B153" s="138"/>
      <c r="C153" s="139" t="s">
        <v>165</v>
      </c>
      <c r="D153" s="139" t="s">
        <v>128</v>
      </c>
      <c r="E153" s="140" t="s">
        <v>166</v>
      </c>
      <c r="F153" s="141" t="s">
        <v>167</v>
      </c>
      <c r="G153" s="142" t="s">
        <v>131</v>
      </c>
      <c r="H153" s="143">
        <v>9.8149999999999995</v>
      </c>
      <c r="I153" s="144"/>
      <c r="J153" s="145">
        <f>ROUND(I153*H153,2)</f>
        <v>0</v>
      </c>
      <c r="K153" s="141" t="s">
        <v>132</v>
      </c>
      <c r="L153" s="33"/>
      <c r="M153" s="146" t="s">
        <v>1</v>
      </c>
      <c r="N153" s="147" t="s">
        <v>40</v>
      </c>
      <c r="O153" s="58"/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0" t="s">
        <v>133</v>
      </c>
      <c r="AT153" s="150" t="s">
        <v>128</v>
      </c>
      <c r="AU153" s="150" t="s">
        <v>143</v>
      </c>
      <c r="AY153" s="17" t="s">
        <v>126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7" t="s">
        <v>80</v>
      </c>
      <c r="BK153" s="151">
        <f>ROUND(I153*H153,2)</f>
        <v>0</v>
      </c>
      <c r="BL153" s="17" t="s">
        <v>133</v>
      </c>
      <c r="BM153" s="150" t="s">
        <v>168</v>
      </c>
    </row>
    <row r="154" spans="1:65" s="13" customFormat="1">
      <c r="B154" s="152"/>
      <c r="D154" s="153" t="s">
        <v>135</v>
      </c>
      <c r="E154" s="154" t="s">
        <v>1</v>
      </c>
      <c r="F154" s="155" t="s">
        <v>169</v>
      </c>
      <c r="H154" s="156">
        <v>9.8149999999999995</v>
      </c>
      <c r="I154" s="157"/>
      <c r="L154" s="152"/>
      <c r="M154" s="158"/>
      <c r="N154" s="159"/>
      <c r="O154" s="159"/>
      <c r="P154" s="159"/>
      <c r="Q154" s="159"/>
      <c r="R154" s="159"/>
      <c r="S154" s="159"/>
      <c r="T154" s="160"/>
      <c r="AT154" s="154" t="s">
        <v>135</v>
      </c>
      <c r="AU154" s="154" t="s">
        <v>143</v>
      </c>
      <c r="AV154" s="13" t="s">
        <v>82</v>
      </c>
      <c r="AW154" s="13" t="s">
        <v>31</v>
      </c>
      <c r="AX154" s="13" t="s">
        <v>80</v>
      </c>
      <c r="AY154" s="154" t="s">
        <v>126</v>
      </c>
    </row>
    <row r="155" spans="1:65" s="12" customFormat="1" ht="22.9" customHeight="1">
      <c r="B155" s="125"/>
      <c r="D155" s="126" t="s">
        <v>74</v>
      </c>
      <c r="E155" s="136" t="s">
        <v>153</v>
      </c>
      <c r="F155" s="136" t="s">
        <v>170</v>
      </c>
      <c r="I155" s="128"/>
      <c r="J155" s="137">
        <f>BK155</f>
        <v>0</v>
      </c>
      <c r="L155" s="125"/>
      <c r="M155" s="130"/>
      <c r="N155" s="131"/>
      <c r="O155" s="131"/>
      <c r="P155" s="132">
        <f>P156</f>
        <v>0</v>
      </c>
      <c r="Q155" s="131"/>
      <c r="R155" s="132">
        <f>R156</f>
        <v>2.3260474999999996</v>
      </c>
      <c r="S155" s="131"/>
      <c r="T155" s="133">
        <f>T156</f>
        <v>0</v>
      </c>
      <c r="AR155" s="126" t="s">
        <v>80</v>
      </c>
      <c r="AT155" s="134" t="s">
        <v>74</v>
      </c>
      <c r="AU155" s="134" t="s">
        <v>80</v>
      </c>
      <c r="AY155" s="126" t="s">
        <v>126</v>
      </c>
      <c r="BK155" s="135">
        <f>BK156</f>
        <v>0</v>
      </c>
    </row>
    <row r="156" spans="1:65" s="12" customFormat="1" ht="20.85" customHeight="1">
      <c r="B156" s="125"/>
      <c r="D156" s="126" t="s">
        <v>74</v>
      </c>
      <c r="E156" s="136" t="s">
        <v>171</v>
      </c>
      <c r="F156" s="136" t="s">
        <v>172</v>
      </c>
      <c r="I156" s="128"/>
      <c r="J156" s="137">
        <f>BK156</f>
        <v>0</v>
      </c>
      <c r="L156" s="125"/>
      <c r="M156" s="130"/>
      <c r="N156" s="131"/>
      <c r="O156" s="131"/>
      <c r="P156" s="132">
        <f>SUM(P157:P163)</f>
        <v>0</v>
      </c>
      <c r="Q156" s="131"/>
      <c r="R156" s="132">
        <f>SUM(R157:R163)</f>
        <v>2.3260474999999996</v>
      </c>
      <c r="S156" s="131"/>
      <c r="T156" s="133">
        <f>SUM(T157:T163)</f>
        <v>0</v>
      </c>
      <c r="AR156" s="126" t="s">
        <v>80</v>
      </c>
      <c r="AT156" s="134" t="s">
        <v>74</v>
      </c>
      <c r="AU156" s="134" t="s">
        <v>82</v>
      </c>
      <c r="AY156" s="126" t="s">
        <v>126</v>
      </c>
      <c r="BK156" s="135">
        <f>SUM(BK157:BK163)</f>
        <v>0</v>
      </c>
    </row>
    <row r="157" spans="1:65" s="2" customFormat="1" ht="49.15" customHeight="1">
      <c r="A157" s="32"/>
      <c r="B157" s="138"/>
      <c r="C157" s="139" t="s">
        <v>173</v>
      </c>
      <c r="D157" s="139" t="s">
        <v>128</v>
      </c>
      <c r="E157" s="140" t="s">
        <v>174</v>
      </c>
      <c r="F157" s="141" t="s">
        <v>175</v>
      </c>
      <c r="G157" s="142" t="s">
        <v>131</v>
      </c>
      <c r="H157" s="143">
        <v>9.8149999999999995</v>
      </c>
      <c r="I157" s="144"/>
      <c r="J157" s="145">
        <f>ROUND(I157*H157,2)</f>
        <v>0</v>
      </c>
      <c r="K157" s="141" t="s">
        <v>132</v>
      </c>
      <c r="L157" s="33"/>
      <c r="M157" s="146" t="s">
        <v>1</v>
      </c>
      <c r="N157" s="147" t="s">
        <v>40</v>
      </c>
      <c r="O157" s="58"/>
      <c r="P157" s="148">
        <f>O157*H157</f>
        <v>0</v>
      </c>
      <c r="Q157" s="148">
        <v>0.1837</v>
      </c>
      <c r="R157" s="148">
        <f>Q157*H157</f>
        <v>1.8030154999999999</v>
      </c>
      <c r="S157" s="148">
        <v>0</v>
      </c>
      <c r="T157" s="14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0" t="s">
        <v>133</v>
      </c>
      <c r="AT157" s="150" t="s">
        <v>128</v>
      </c>
      <c r="AU157" s="150" t="s">
        <v>143</v>
      </c>
      <c r="AY157" s="17" t="s">
        <v>126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7" t="s">
        <v>80</v>
      </c>
      <c r="BK157" s="151">
        <f>ROUND(I157*H157,2)</f>
        <v>0</v>
      </c>
      <c r="BL157" s="17" t="s">
        <v>133</v>
      </c>
      <c r="BM157" s="150" t="s">
        <v>176</v>
      </c>
    </row>
    <row r="158" spans="1:65" s="14" customFormat="1" ht="22.5">
      <c r="B158" s="161"/>
      <c r="D158" s="153" t="s">
        <v>135</v>
      </c>
      <c r="E158" s="162" t="s">
        <v>1</v>
      </c>
      <c r="F158" s="163" t="s">
        <v>177</v>
      </c>
      <c r="H158" s="162" t="s">
        <v>1</v>
      </c>
      <c r="I158" s="164"/>
      <c r="L158" s="161"/>
      <c r="M158" s="165"/>
      <c r="N158" s="166"/>
      <c r="O158" s="166"/>
      <c r="P158" s="166"/>
      <c r="Q158" s="166"/>
      <c r="R158" s="166"/>
      <c r="S158" s="166"/>
      <c r="T158" s="167"/>
      <c r="AT158" s="162" t="s">
        <v>135</v>
      </c>
      <c r="AU158" s="162" t="s">
        <v>143</v>
      </c>
      <c r="AV158" s="14" t="s">
        <v>80</v>
      </c>
      <c r="AW158" s="14" t="s">
        <v>31</v>
      </c>
      <c r="AX158" s="14" t="s">
        <v>75</v>
      </c>
      <c r="AY158" s="162" t="s">
        <v>126</v>
      </c>
    </row>
    <row r="159" spans="1:65" s="13" customFormat="1">
      <c r="B159" s="152"/>
      <c r="D159" s="153" t="s">
        <v>135</v>
      </c>
      <c r="E159" s="154" t="s">
        <v>1</v>
      </c>
      <c r="F159" s="155" t="s">
        <v>169</v>
      </c>
      <c r="H159" s="156">
        <v>9.8149999999999995</v>
      </c>
      <c r="I159" s="157"/>
      <c r="L159" s="152"/>
      <c r="M159" s="158"/>
      <c r="N159" s="159"/>
      <c r="O159" s="159"/>
      <c r="P159" s="159"/>
      <c r="Q159" s="159"/>
      <c r="R159" s="159"/>
      <c r="S159" s="159"/>
      <c r="T159" s="160"/>
      <c r="AT159" s="154" t="s">
        <v>135</v>
      </c>
      <c r="AU159" s="154" t="s">
        <v>143</v>
      </c>
      <c r="AV159" s="13" t="s">
        <v>82</v>
      </c>
      <c r="AW159" s="13" t="s">
        <v>31</v>
      </c>
      <c r="AX159" s="13" t="s">
        <v>80</v>
      </c>
      <c r="AY159" s="154" t="s">
        <v>126</v>
      </c>
    </row>
    <row r="160" spans="1:65" s="2" customFormat="1" ht="14.45" customHeight="1">
      <c r="A160" s="32"/>
      <c r="B160" s="138"/>
      <c r="C160" s="168" t="s">
        <v>178</v>
      </c>
      <c r="D160" s="168" t="s">
        <v>179</v>
      </c>
      <c r="E160" s="169" t="s">
        <v>180</v>
      </c>
      <c r="F160" s="170" t="s">
        <v>181</v>
      </c>
      <c r="G160" s="171" t="s">
        <v>131</v>
      </c>
      <c r="H160" s="172">
        <v>2.3559999999999999</v>
      </c>
      <c r="I160" s="173"/>
      <c r="J160" s="174">
        <f>ROUND(I160*H160,2)</f>
        <v>0</v>
      </c>
      <c r="K160" s="170" t="s">
        <v>132</v>
      </c>
      <c r="L160" s="175"/>
      <c r="M160" s="176" t="s">
        <v>1</v>
      </c>
      <c r="N160" s="177" t="s">
        <v>40</v>
      </c>
      <c r="O160" s="58"/>
      <c r="P160" s="148">
        <f>O160*H160</f>
        <v>0</v>
      </c>
      <c r="Q160" s="148">
        <v>0.222</v>
      </c>
      <c r="R160" s="148">
        <f>Q160*H160</f>
        <v>0.52303199999999994</v>
      </c>
      <c r="S160" s="148">
        <v>0</v>
      </c>
      <c r="T160" s="14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0" t="s">
        <v>173</v>
      </c>
      <c r="AT160" s="150" t="s">
        <v>179</v>
      </c>
      <c r="AU160" s="150" t="s">
        <v>143</v>
      </c>
      <c r="AY160" s="17" t="s">
        <v>126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7" t="s">
        <v>80</v>
      </c>
      <c r="BK160" s="151">
        <f>ROUND(I160*H160,2)</f>
        <v>0</v>
      </c>
      <c r="BL160" s="17" t="s">
        <v>133</v>
      </c>
      <c r="BM160" s="150" t="s">
        <v>182</v>
      </c>
    </row>
    <row r="161" spans="1:65" s="14" customFormat="1" ht="22.5">
      <c r="B161" s="161"/>
      <c r="D161" s="153" t="s">
        <v>135</v>
      </c>
      <c r="E161" s="162" t="s">
        <v>1</v>
      </c>
      <c r="F161" s="163" t="s">
        <v>183</v>
      </c>
      <c r="H161" s="162" t="s">
        <v>1</v>
      </c>
      <c r="I161" s="164"/>
      <c r="L161" s="161"/>
      <c r="M161" s="165"/>
      <c r="N161" s="166"/>
      <c r="O161" s="166"/>
      <c r="P161" s="166"/>
      <c r="Q161" s="166"/>
      <c r="R161" s="166"/>
      <c r="S161" s="166"/>
      <c r="T161" s="167"/>
      <c r="AT161" s="162" t="s">
        <v>135</v>
      </c>
      <c r="AU161" s="162" t="s">
        <v>143</v>
      </c>
      <c r="AV161" s="14" t="s">
        <v>80</v>
      </c>
      <c r="AW161" s="14" t="s">
        <v>31</v>
      </c>
      <c r="AX161" s="14" t="s">
        <v>75</v>
      </c>
      <c r="AY161" s="162" t="s">
        <v>126</v>
      </c>
    </row>
    <row r="162" spans="1:65" s="13" customFormat="1">
      <c r="B162" s="152"/>
      <c r="D162" s="153" t="s">
        <v>135</v>
      </c>
      <c r="E162" s="154" t="s">
        <v>1</v>
      </c>
      <c r="F162" s="155" t="s">
        <v>184</v>
      </c>
      <c r="H162" s="156">
        <v>2.31</v>
      </c>
      <c r="I162" s="157"/>
      <c r="L162" s="152"/>
      <c r="M162" s="158"/>
      <c r="N162" s="159"/>
      <c r="O162" s="159"/>
      <c r="P162" s="159"/>
      <c r="Q162" s="159"/>
      <c r="R162" s="159"/>
      <c r="S162" s="159"/>
      <c r="T162" s="160"/>
      <c r="AT162" s="154" t="s">
        <v>135</v>
      </c>
      <c r="AU162" s="154" t="s">
        <v>143</v>
      </c>
      <c r="AV162" s="13" t="s">
        <v>82</v>
      </c>
      <c r="AW162" s="13" t="s">
        <v>31</v>
      </c>
      <c r="AX162" s="13" t="s">
        <v>80</v>
      </c>
      <c r="AY162" s="154" t="s">
        <v>126</v>
      </c>
    </row>
    <row r="163" spans="1:65" s="13" customFormat="1">
      <c r="B163" s="152"/>
      <c r="D163" s="153" t="s">
        <v>135</v>
      </c>
      <c r="F163" s="155" t="s">
        <v>185</v>
      </c>
      <c r="H163" s="156">
        <v>2.3559999999999999</v>
      </c>
      <c r="I163" s="157"/>
      <c r="L163" s="152"/>
      <c r="M163" s="158"/>
      <c r="N163" s="159"/>
      <c r="O163" s="159"/>
      <c r="P163" s="159"/>
      <c r="Q163" s="159"/>
      <c r="R163" s="159"/>
      <c r="S163" s="159"/>
      <c r="T163" s="160"/>
      <c r="AT163" s="154" t="s">
        <v>135</v>
      </c>
      <c r="AU163" s="154" t="s">
        <v>143</v>
      </c>
      <c r="AV163" s="13" t="s">
        <v>82</v>
      </c>
      <c r="AW163" s="13" t="s">
        <v>3</v>
      </c>
      <c r="AX163" s="13" t="s">
        <v>80</v>
      </c>
      <c r="AY163" s="154" t="s">
        <v>126</v>
      </c>
    </row>
    <row r="164" spans="1:65" s="12" customFormat="1" ht="22.9" customHeight="1">
      <c r="B164" s="125"/>
      <c r="D164" s="126" t="s">
        <v>74</v>
      </c>
      <c r="E164" s="136" t="s">
        <v>158</v>
      </c>
      <c r="F164" s="136" t="s">
        <v>186</v>
      </c>
      <c r="I164" s="128"/>
      <c r="J164" s="137">
        <f>BK164</f>
        <v>0</v>
      </c>
      <c r="L164" s="125"/>
      <c r="M164" s="130"/>
      <c r="N164" s="131"/>
      <c r="O164" s="131"/>
      <c r="P164" s="132">
        <f>P165</f>
        <v>0</v>
      </c>
      <c r="Q164" s="131"/>
      <c r="R164" s="132">
        <f>R165</f>
        <v>1.03914576</v>
      </c>
      <c r="S164" s="131"/>
      <c r="T164" s="133">
        <f>T165</f>
        <v>0</v>
      </c>
      <c r="AR164" s="126" t="s">
        <v>80</v>
      </c>
      <c r="AT164" s="134" t="s">
        <v>74</v>
      </c>
      <c r="AU164" s="134" t="s">
        <v>80</v>
      </c>
      <c r="AY164" s="126" t="s">
        <v>126</v>
      </c>
      <c r="BK164" s="135">
        <f>BK165</f>
        <v>0</v>
      </c>
    </row>
    <row r="165" spans="1:65" s="12" customFormat="1" ht="20.85" customHeight="1">
      <c r="B165" s="125"/>
      <c r="D165" s="126" t="s">
        <v>74</v>
      </c>
      <c r="E165" s="136" t="s">
        <v>187</v>
      </c>
      <c r="F165" s="136" t="s">
        <v>188</v>
      </c>
      <c r="I165" s="128"/>
      <c r="J165" s="137">
        <f>BK165</f>
        <v>0</v>
      </c>
      <c r="L165" s="125"/>
      <c r="M165" s="130"/>
      <c r="N165" s="131"/>
      <c r="O165" s="131"/>
      <c r="P165" s="132">
        <f>SUM(P166:P180)</f>
        <v>0</v>
      </c>
      <c r="Q165" s="131"/>
      <c r="R165" s="132">
        <f>SUM(R166:R180)</f>
        <v>1.03914576</v>
      </c>
      <c r="S165" s="131"/>
      <c r="T165" s="133">
        <f>SUM(T166:T180)</f>
        <v>0</v>
      </c>
      <c r="AR165" s="126" t="s">
        <v>80</v>
      </c>
      <c r="AT165" s="134" t="s">
        <v>74</v>
      </c>
      <c r="AU165" s="134" t="s">
        <v>82</v>
      </c>
      <c r="AY165" s="126" t="s">
        <v>126</v>
      </c>
      <c r="BK165" s="135">
        <f>SUM(BK166:BK180)</f>
        <v>0</v>
      </c>
    </row>
    <row r="166" spans="1:65" s="2" customFormat="1" ht="37.9" customHeight="1">
      <c r="A166" s="32"/>
      <c r="B166" s="138"/>
      <c r="C166" s="139" t="s">
        <v>189</v>
      </c>
      <c r="D166" s="139" t="s">
        <v>128</v>
      </c>
      <c r="E166" s="140" t="s">
        <v>190</v>
      </c>
      <c r="F166" s="141" t="s">
        <v>191</v>
      </c>
      <c r="G166" s="142" t="s">
        <v>131</v>
      </c>
      <c r="H166" s="143">
        <v>41.37</v>
      </c>
      <c r="I166" s="144"/>
      <c r="J166" s="145">
        <f>ROUND(I166*H166,2)</f>
        <v>0</v>
      </c>
      <c r="K166" s="141" t="s">
        <v>132</v>
      </c>
      <c r="L166" s="33"/>
      <c r="M166" s="146" t="s">
        <v>1</v>
      </c>
      <c r="N166" s="147" t="s">
        <v>40</v>
      </c>
      <c r="O166" s="58"/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0" t="s">
        <v>133</v>
      </c>
      <c r="AT166" s="150" t="s">
        <v>128</v>
      </c>
      <c r="AU166" s="150" t="s">
        <v>143</v>
      </c>
      <c r="AY166" s="17" t="s">
        <v>126</v>
      </c>
      <c r="BE166" s="151">
        <f>IF(N166="základní",J166,0)</f>
        <v>0</v>
      </c>
      <c r="BF166" s="151">
        <f>IF(N166="snížená",J166,0)</f>
        <v>0</v>
      </c>
      <c r="BG166" s="151">
        <f>IF(N166="zákl. přenesená",J166,0)</f>
        <v>0</v>
      </c>
      <c r="BH166" s="151">
        <f>IF(N166="sníž. přenesená",J166,0)</f>
        <v>0</v>
      </c>
      <c r="BI166" s="151">
        <f>IF(N166="nulová",J166,0)</f>
        <v>0</v>
      </c>
      <c r="BJ166" s="17" t="s">
        <v>80</v>
      </c>
      <c r="BK166" s="151">
        <f>ROUND(I166*H166,2)</f>
        <v>0</v>
      </c>
      <c r="BL166" s="17" t="s">
        <v>133</v>
      </c>
      <c r="BM166" s="150" t="s">
        <v>192</v>
      </c>
    </row>
    <row r="167" spans="1:65" s="14" customFormat="1">
      <c r="B167" s="161"/>
      <c r="D167" s="153" t="s">
        <v>135</v>
      </c>
      <c r="E167" s="162" t="s">
        <v>1</v>
      </c>
      <c r="F167" s="163" t="s">
        <v>193</v>
      </c>
      <c r="H167" s="162" t="s">
        <v>1</v>
      </c>
      <c r="I167" s="164"/>
      <c r="L167" s="161"/>
      <c r="M167" s="165"/>
      <c r="N167" s="166"/>
      <c r="O167" s="166"/>
      <c r="P167" s="166"/>
      <c r="Q167" s="166"/>
      <c r="R167" s="166"/>
      <c r="S167" s="166"/>
      <c r="T167" s="167"/>
      <c r="AT167" s="162" t="s">
        <v>135</v>
      </c>
      <c r="AU167" s="162" t="s">
        <v>143</v>
      </c>
      <c r="AV167" s="14" t="s">
        <v>80</v>
      </c>
      <c r="AW167" s="14" t="s">
        <v>31</v>
      </c>
      <c r="AX167" s="14" t="s">
        <v>75</v>
      </c>
      <c r="AY167" s="162" t="s">
        <v>126</v>
      </c>
    </row>
    <row r="168" spans="1:65" s="13" customFormat="1">
      <c r="B168" s="152"/>
      <c r="D168" s="153" t="s">
        <v>135</v>
      </c>
      <c r="E168" s="154" t="s">
        <v>1</v>
      </c>
      <c r="F168" s="155" t="s">
        <v>194</v>
      </c>
      <c r="H168" s="156">
        <v>9.68</v>
      </c>
      <c r="I168" s="157"/>
      <c r="L168" s="152"/>
      <c r="M168" s="158"/>
      <c r="N168" s="159"/>
      <c r="O168" s="159"/>
      <c r="P168" s="159"/>
      <c r="Q168" s="159"/>
      <c r="R168" s="159"/>
      <c r="S168" s="159"/>
      <c r="T168" s="160"/>
      <c r="AT168" s="154" t="s">
        <v>135</v>
      </c>
      <c r="AU168" s="154" t="s">
        <v>143</v>
      </c>
      <c r="AV168" s="13" t="s">
        <v>82</v>
      </c>
      <c r="AW168" s="13" t="s">
        <v>31</v>
      </c>
      <c r="AX168" s="13" t="s">
        <v>75</v>
      </c>
      <c r="AY168" s="154" t="s">
        <v>126</v>
      </c>
    </row>
    <row r="169" spans="1:65" s="13" customFormat="1">
      <c r="B169" s="152"/>
      <c r="D169" s="153" t="s">
        <v>135</v>
      </c>
      <c r="E169" s="154" t="s">
        <v>1</v>
      </c>
      <c r="F169" s="155" t="s">
        <v>195</v>
      </c>
      <c r="H169" s="156">
        <v>6</v>
      </c>
      <c r="I169" s="157"/>
      <c r="L169" s="152"/>
      <c r="M169" s="158"/>
      <c r="N169" s="159"/>
      <c r="O169" s="159"/>
      <c r="P169" s="159"/>
      <c r="Q169" s="159"/>
      <c r="R169" s="159"/>
      <c r="S169" s="159"/>
      <c r="T169" s="160"/>
      <c r="AT169" s="154" t="s">
        <v>135</v>
      </c>
      <c r="AU169" s="154" t="s">
        <v>143</v>
      </c>
      <c r="AV169" s="13" t="s">
        <v>82</v>
      </c>
      <c r="AW169" s="13" t="s">
        <v>31</v>
      </c>
      <c r="AX169" s="13" t="s">
        <v>75</v>
      </c>
      <c r="AY169" s="154" t="s">
        <v>126</v>
      </c>
    </row>
    <row r="170" spans="1:65" s="13" customFormat="1">
      <c r="B170" s="152"/>
      <c r="D170" s="153" t="s">
        <v>135</v>
      </c>
      <c r="E170" s="154" t="s">
        <v>1</v>
      </c>
      <c r="F170" s="155" t="s">
        <v>196</v>
      </c>
      <c r="H170" s="156">
        <v>7</v>
      </c>
      <c r="I170" s="157"/>
      <c r="L170" s="152"/>
      <c r="M170" s="158"/>
      <c r="N170" s="159"/>
      <c r="O170" s="159"/>
      <c r="P170" s="159"/>
      <c r="Q170" s="159"/>
      <c r="R170" s="159"/>
      <c r="S170" s="159"/>
      <c r="T170" s="160"/>
      <c r="AT170" s="154" t="s">
        <v>135</v>
      </c>
      <c r="AU170" s="154" t="s">
        <v>143</v>
      </c>
      <c r="AV170" s="13" t="s">
        <v>82</v>
      </c>
      <c r="AW170" s="13" t="s">
        <v>31</v>
      </c>
      <c r="AX170" s="13" t="s">
        <v>75</v>
      </c>
      <c r="AY170" s="154" t="s">
        <v>126</v>
      </c>
    </row>
    <row r="171" spans="1:65" s="14" customFormat="1">
      <c r="B171" s="161"/>
      <c r="D171" s="153" t="s">
        <v>135</v>
      </c>
      <c r="E171" s="162" t="s">
        <v>1</v>
      </c>
      <c r="F171" s="163" t="s">
        <v>197</v>
      </c>
      <c r="H171" s="162" t="s">
        <v>1</v>
      </c>
      <c r="I171" s="164"/>
      <c r="L171" s="161"/>
      <c r="M171" s="165"/>
      <c r="N171" s="166"/>
      <c r="O171" s="166"/>
      <c r="P171" s="166"/>
      <c r="Q171" s="166"/>
      <c r="R171" s="166"/>
      <c r="S171" s="166"/>
      <c r="T171" s="167"/>
      <c r="AT171" s="162" t="s">
        <v>135</v>
      </c>
      <c r="AU171" s="162" t="s">
        <v>143</v>
      </c>
      <c r="AV171" s="14" t="s">
        <v>80</v>
      </c>
      <c r="AW171" s="14" t="s">
        <v>31</v>
      </c>
      <c r="AX171" s="14" t="s">
        <v>75</v>
      </c>
      <c r="AY171" s="162" t="s">
        <v>126</v>
      </c>
    </row>
    <row r="172" spans="1:65" s="13" customFormat="1">
      <c r="B172" s="152"/>
      <c r="D172" s="153" t="s">
        <v>135</v>
      </c>
      <c r="E172" s="154" t="s">
        <v>1</v>
      </c>
      <c r="F172" s="155" t="s">
        <v>198</v>
      </c>
      <c r="H172" s="156">
        <v>13.86</v>
      </c>
      <c r="I172" s="157"/>
      <c r="L172" s="152"/>
      <c r="M172" s="158"/>
      <c r="N172" s="159"/>
      <c r="O172" s="159"/>
      <c r="P172" s="159"/>
      <c r="Q172" s="159"/>
      <c r="R172" s="159"/>
      <c r="S172" s="159"/>
      <c r="T172" s="160"/>
      <c r="AT172" s="154" t="s">
        <v>135</v>
      </c>
      <c r="AU172" s="154" t="s">
        <v>143</v>
      </c>
      <c r="AV172" s="13" t="s">
        <v>82</v>
      </c>
      <c r="AW172" s="13" t="s">
        <v>31</v>
      </c>
      <c r="AX172" s="13" t="s">
        <v>75</v>
      </c>
      <c r="AY172" s="154" t="s">
        <v>126</v>
      </c>
    </row>
    <row r="173" spans="1:65" s="13" customFormat="1">
      <c r="B173" s="152"/>
      <c r="D173" s="153" t="s">
        <v>135</v>
      </c>
      <c r="E173" s="154" t="s">
        <v>1</v>
      </c>
      <c r="F173" s="155" t="s">
        <v>199</v>
      </c>
      <c r="H173" s="156">
        <v>3.57</v>
      </c>
      <c r="I173" s="157"/>
      <c r="L173" s="152"/>
      <c r="M173" s="158"/>
      <c r="N173" s="159"/>
      <c r="O173" s="159"/>
      <c r="P173" s="159"/>
      <c r="Q173" s="159"/>
      <c r="R173" s="159"/>
      <c r="S173" s="159"/>
      <c r="T173" s="160"/>
      <c r="AT173" s="154" t="s">
        <v>135</v>
      </c>
      <c r="AU173" s="154" t="s">
        <v>143</v>
      </c>
      <c r="AV173" s="13" t="s">
        <v>82</v>
      </c>
      <c r="AW173" s="13" t="s">
        <v>31</v>
      </c>
      <c r="AX173" s="13" t="s">
        <v>75</v>
      </c>
      <c r="AY173" s="154" t="s">
        <v>126</v>
      </c>
    </row>
    <row r="174" spans="1:65" s="13" customFormat="1">
      <c r="B174" s="152"/>
      <c r="D174" s="153" t="s">
        <v>135</v>
      </c>
      <c r="E174" s="154" t="s">
        <v>1</v>
      </c>
      <c r="F174" s="155" t="s">
        <v>200</v>
      </c>
      <c r="H174" s="156">
        <v>1.26</v>
      </c>
      <c r="I174" s="157"/>
      <c r="L174" s="152"/>
      <c r="M174" s="158"/>
      <c r="N174" s="159"/>
      <c r="O174" s="159"/>
      <c r="P174" s="159"/>
      <c r="Q174" s="159"/>
      <c r="R174" s="159"/>
      <c r="S174" s="159"/>
      <c r="T174" s="160"/>
      <c r="AT174" s="154" t="s">
        <v>135</v>
      </c>
      <c r="AU174" s="154" t="s">
        <v>143</v>
      </c>
      <c r="AV174" s="13" t="s">
        <v>82</v>
      </c>
      <c r="AW174" s="13" t="s">
        <v>31</v>
      </c>
      <c r="AX174" s="13" t="s">
        <v>75</v>
      </c>
      <c r="AY174" s="154" t="s">
        <v>126</v>
      </c>
    </row>
    <row r="175" spans="1:65" s="15" customFormat="1">
      <c r="B175" s="178"/>
      <c r="D175" s="153" t="s">
        <v>135</v>
      </c>
      <c r="E175" s="179" t="s">
        <v>1</v>
      </c>
      <c r="F175" s="180" t="s">
        <v>201</v>
      </c>
      <c r="H175" s="181">
        <v>41.37</v>
      </c>
      <c r="I175" s="182"/>
      <c r="L175" s="178"/>
      <c r="M175" s="183"/>
      <c r="N175" s="184"/>
      <c r="O175" s="184"/>
      <c r="P175" s="184"/>
      <c r="Q175" s="184"/>
      <c r="R175" s="184"/>
      <c r="S175" s="184"/>
      <c r="T175" s="185"/>
      <c r="AT175" s="179" t="s">
        <v>135</v>
      </c>
      <c r="AU175" s="179" t="s">
        <v>143</v>
      </c>
      <c r="AV175" s="15" t="s">
        <v>133</v>
      </c>
      <c r="AW175" s="15" t="s">
        <v>31</v>
      </c>
      <c r="AX175" s="15" t="s">
        <v>80</v>
      </c>
      <c r="AY175" s="179" t="s">
        <v>126</v>
      </c>
    </row>
    <row r="176" spans="1:65" s="2" customFormat="1" ht="24.2" customHeight="1">
      <c r="A176" s="32"/>
      <c r="B176" s="138"/>
      <c r="C176" s="139" t="s">
        <v>202</v>
      </c>
      <c r="D176" s="139" t="s">
        <v>128</v>
      </c>
      <c r="E176" s="140" t="s">
        <v>203</v>
      </c>
      <c r="F176" s="141" t="s">
        <v>204</v>
      </c>
      <c r="G176" s="142" t="s">
        <v>131</v>
      </c>
      <c r="H176" s="143">
        <v>146.77199999999999</v>
      </c>
      <c r="I176" s="144"/>
      <c r="J176" s="145">
        <f>ROUND(I176*H176,2)</f>
        <v>0</v>
      </c>
      <c r="K176" s="141" t="s">
        <v>132</v>
      </c>
      <c r="L176" s="33"/>
      <c r="M176" s="146" t="s">
        <v>1</v>
      </c>
      <c r="N176" s="147" t="s">
        <v>40</v>
      </c>
      <c r="O176" s="58"/>
      <c r="P176" s="148">
        <f>O176*H176</f>
        <v>0</v>
      </c>
      <c r="Q176" s="148">
        <v>7.0800000000000004E-3</v>
      </c>
      <c r="R176" s="148">
        <f>Q176*H176</f>
        <v>1.03914576</v>
      </c>
      <c r="S176" s="148">
        <v>0</v>
      </c>
      <c r="T176" s="149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0" t="s">
        <v>133</v>
      </c>
      <c r="AT176" s="150" t="s">
        <v>128</v>
      </c>
      <c r="AU176" s="150" t="s">
        <v>143</v>
      </c>
      <c r="AY176" s="17" t="s">
        <v>126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7" t="s">
        <v>80</v>
      </c>
      <c r="BK176" s="151">
        <f>ROUND(I176*H176,2)</f>
        <v>0</v>
      </c>
      <c r="BL176" s="17" t="s">
        <v>133</v>
      </c>
      <c r="BM176" s="150" t="s">
        <v>205</v>
      </c>
    </row>
    <row r="177" spans="1:65" s="14" customFormat="1">
      <c r="B177" s="161"/>
      <c r="D177" s="153" t="s">
        <v>135</v>
      </c>
      <c r="E177" s="162" t="s">
        <v>1</v>
      </c>
      <c r="F177" s="163" t="s">
        <v>206</v>
      </c>
      <c r="H177" s="162" t="s">
        <v>1</v>
      </c>
      <c r="I177" s="164"/>
      <c r="L177" s="161"/>
      <c r="M177" s="165"/>
      <c r="N177" s="166"/>
      <c r="O177" s="166"/>
      <c r="P177" s="166"/>
      <c r="Q177" s="166"/>
      <c r="R177" s="166"/>
      <c r="S177" s="166"/>
      <c r="T177" s="167"/>
      <c r="AT177" s="162" t="s">
        <v>135</v>
      </c>
      <c r="AU177" s="162" t="s">
        <v>143</v>
      </c>
      <c r="AV177" s="14" t="s">
        <v>80</v>
      </c>
      <c r="AW177" s="14" t="s">
        <v>31</v>
      </c>
      <c r="AX177" s="14" t="s">
        <v>75</v>
      </c>
      <c r="AY177" s="162" t="s">
        <v>126</v>
      </c>
    </row>
    <row r="178" spans="1:65" s="13" customFormat="1">
      <c r="B178" s="152"/>
      <c r="D178" s="153" t="s">
        <v>135</v>
      </c>
      <c r="E178" s="154" t="s">
        <v>1</v>
      </c>
      <c r="F178" s="155" t="s">
        <v>207</v>
      </c>
      <c r="H178" s="156">
        <v>146.77199999999999</v>
      </c>
      <c r="I178" s="157"/>
      <c r="L178" s="152"/>
      <c r="M178" s="158"/>
      <c r="N178" s="159"/>
      <c r="O178" s="159"/>
      <c r="P178" s="159"/>
      <c r="Q178" s="159"/>
      <c r="R178" s="159"/>
      <c r="S178" s="159"/>
      <c r="T178" s="160"/>
      <c r="AT178" s="154" t="s">
        <v>135</v>
      </c>
      <c r="AU178" s="154" t="s">
        <v>143</v>
      </c>
      <c r="AV178" s="13" t="s">
        <v>82</v>
      </c>
      <c r="AW178" s="13" t="s">
        <v>31</v>
      </c>
      <c r="AX178" s="13" t="s">
        <v>80</v>
      </c>
      <c r="AY178" s="154" t="s">
        <v>126</v>
      </c>
    </row>
    <row r="179" spans="1:65" s="2" customFormat="1" ht="14.45" customHeight="1">
      <c r="A179" s="32"/>
      <c r="B179" s="138"/>
      <c r="C179" s="139" t="s">
        <v>208</v>
      </c>
      <c r="D179" s="139" t="s">
        <v>128</v>
      </c>
      <c r="E179" s="140" t="s">
        <v>209</v>
      </c>
      <c r="F179" s="141" t="s">
        <v>210</v>
      </c>
      <c r="G179" s="142" t="s">
        <v>131</v>
      </c>
      <c r="H179" s="143">
        <v>0.3</v>
      </c>
      <c r="I179" s="144"/>
      <c r="J179" s="145">
        <f>ROUND(I179*H179,2)</f>
        <v>0</v>
      </c>
      <c r="K179" s="141" t="s">
        <v>1</v>
      </c>
      <c r="L179" s="33"/>
      <c r="M179" s="146" t="s">
        <v>1</v>
      </c>
      <c r="N179" s="147" t="s">
        <v>40</v>
      </c>
      <c r="O179" s="58"/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0" t="s">
        <v>133</v>
      </c>
      <c r="AT179" s="150" t="s">
        <v>128</v>
      </c>
      <c r="AU179" s="150" t="s">
        <v>143</v>
      </c>
      <c r="AY179" s="17" t="s">
        <v>126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7" t="s">
        <v>80</v>
      </c>
      <c r="BK179" s="151">
        <f>ROUND(I179*H179,2)</f>
        <v>0</v>
      </c>
      <c r="BL179" s="17" t="s">
        <v>133</v>
      </c>
      <c r="BM179" s="150" t="s">
        <v>211</v>
      </c>
    </row>
    <row r="180" spans="1:65" s="13" customFormat="1">
      <c r="B180" s="152"/>
      <c r="D180" s="153" t="s">
        <v>135</v>
      </c>
      <c r="E180" s="154" t="s">
        <v>1</v>
      </c>
      <c r="F180" s="155" t="s">
        <v>212</v>
      </c>
      <c r="H180" s="156">
        <v>0.3</v>
      </c>
      <c r="I180" s="157"/>
      <c r="L180" s="152"/>
      <c r="M180" s="158"/>
      <c r="N180" s="159"/>
      <c r="O180" s="159"/>
      <c r="P180" s="159"/>
      <c r="Q180" s="159"/>
      <c r="R180" s="159"/>
      <c r="S180" s="159"/>
      <c r="T180" s="160"/>
      <c r="AT180" s="154" t="s">
        <v>135</v>
      </c>
      <c r="AU180" s="154" t="s">
        <v>143</v>
      </c>
      <c r="AV180" s="13" t="s">
        <v>82</v>
      </c>
      <c r="AW180" s="13" t="s">
        <v>31</v>
      </c>
      <c r="AX180" s="13" t="s">
        <v>80</v>
      </c>
      <c r="AY180" s="154" t="s">
        <v>126</v>
      </c>
    </row>
    <row r="181" spans="1:65" s="12" customFormat="1" ht="22.9" customHeight="1">
      <c r="B181" s="125"/>
      <c r="D181" s="126" t="s">
        <v>74</v>
      </c>
      <c r="E181" s="136" t="s">
        <v>178</v>
      </c>
      <c r="F181" s="136" t="s">
        <v>213</v>
      </c>
      <c r="I181" s="128"/>
      <c r="J181" s="137">
        <f>BK181</f>
        <v>0</v>
      </c>
      <c r="L181" s="125"/>
      <c r="M181" s="130"/>
      <c r="N181" s="131"/>
      <c r="O181" s="131"/>
      <c r="P181" s="132">
        <f>P182+P203+P214+P223</f>
        <v>0</v>
      </c>
      <c r="Q181" s="131"/>
      <c r="R181" s="132">
        <f>R182+R203+R214+R223</f>
        <v>0.15629649999999998</v>
      </c>
      <c r="S181" s="131"/>
      <c r="T181" s="133">
        <f>T182+T203+T214+T223</f>
        <v>1.0850040000000001</v>
      </c>
      <c r="AR181" s="126" t="s">
        <v>80</v>
      </c>
      <c r="AT181" s="134" t="s">
        <v>74</v>
      </c>
      <c r="AU181" s="134" t="s">
        <v>80</v>
      </c>
      <c r="AY181" s="126" t="s">
        <v>126</v>
      </c>
      <c r="BK181" s="135">
        <f>BK182+BK203+BK214+BK223</f>
        <v>0</v>
      </c>
    </row>
    <row r="182" spans="1:65" s="12" customFormat="1" ht="20.85" customHeight="1">
      <c r="B182" s="125"/>
      <c r="D182" s="126" t="s">
        <v>74</v>
      </c>
      <c r="E182" s="136" t="s">
        <v>214</v>
      </c>
      <c r="F182" s="136" t="s">
        <v>215</v>
      </c>
      <c r="I182" s="128"/>
      <c r="J182" s="137">
        <f>BK182</f>
        <v>0</v>
      </c>
      <c r="L182" s="125"/>
      <c r="M182" s="130"/>
      <c r="N182" s="131"/>
      <c r="O182" s="131"/>
      <c r="P182" s="132">
        <f>SUM(P183:P202)</f>
        <v>0</v>
      </c>
      <c r="Q182" s="131"/>
      <c r="R182" s="132">
        <f>SUM(R183:R202)</f>
        <v>0</v>
      </c>
      <c r="S182" s="131"/>
      <c r="T182" s="133">
        <f>SUM(T183:T202)</f>
        <v>0</v>
      </c>
      <c r="AR182" s="126" t="s">
        <v>80</v>
      </c>
      <c r="AT182" s="134" t="s">
        <v>74</v>
      </c>
      <c r="AU182" s="134" t="s">
        <v>82</v>
      </c>
      <c r="AY182" s="126" t="s">
        <v>126</v>
      </c>
      <c r="BK182" s="135">
        <f>SUM(BK183:BK202)</f>
        <v>0</v>
      </c>
    </row>
    <row r="183" spans="1:65" s="2" customFormat="1" ht="37.9" customHeight="1">
      <c r="A183" s="32"/>
      <c r="B183" s="138"/>
      <c r="C183" s="139" t="s">
        <v>216</v>
      </c>
      <c r="D183" s="139" t="s">
        <v>128</v>
      </c>
      <c r="E183" s="140" t="s">
        <v>217</v>
      </c>
      <c r="F183" s="141" t="s">
        <v>218</v>
      </c>
      <c r="G183" s="142" t="s">
        <v>131</v>
      </c>
      <c r="H183" s="143">
        <v>154.02000000000001</v>
      </c>
      <c r="I183" s="144"/>
      <c r="J183" s="145">
        <f>ROUND(I183*H183,2)</f>
        <v>0</v>
      </c>
      <c r="K183" s="141" t="s">
        <v>132</v>
      </c>
      <c r="L183" s="33"/>
      <c r="M183" s="146" t="s">
        <v>1</v>
      </c>
      <c r="N183" s="147" t="s">
        <v>40</v>
      </c>
      <c r="O183" s="58"/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0" t="s">
        <v>133</v>
      </c>
      <c r="AT183" s="150" t="s">
        <v>128</v>
      </c>
      <c r="AU183" s="150" t="s">
        <v>143</v>
      </c>
      <c r="AY183" s="17" t="s">
        <v>126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7" t="s">
        <v>80</v>
      </c>
      <c r="BK183" s="151">
        <f>ROUND(I183*H183,2)</f>
        <v>0</v>
      </c>
      <c r="BL183" s="17" t="s">
        <v>133</v>
      </c>
      <c r="BM183" s="150" t="s">
        <v>219</v>
      </c>
    </row>
    <row r="184" spans="1:65" s="14" customFormat="1">
      <c r="B184" s="161"/>
      <c r="D184" s="153" t="s">
        <v>135</v>
      </c>
      <c r="E184" s="162" t="s">
        <v>1</v>
      </c>
      <c r="F184" s="163" t="s">
        <v>206</v>
      </c>
      <c r="H184" s="162" t="s">
        <v>1</v>
      </c>
      <c r="I184" s="164"/>
      <c r="L184" s="161"/>
      <c r="M184" s="165"/>
      <c r="N184" s="166"/>
      <c r="O184" s="166"/>
      <c r="P184" s="166"/>
      <c r="Q184" s="166"/>
      <c r="R184" s="166"/>
      <c r="S184" s="166"/>
      <c r="T184" s="167"/>
      <c r="AT184" s="162" t="s">
        <v>135</v>
      </c>
      <c r="AU184" s="162" t="s">
        <v>143</v>
      </c>
      <c r="AV184" s="14" t="s">
        <v>80</v>
      </c>
      <c r="AW184" s="14" t="s">
        <v>31</v>
      </c>
      <c r="AX184" s="14" t="s">
        <v>75</v>
      </c>
      <c r="AY184" s="162" t="s">
        <v>126</v>
      </c>
    </row>
    <row r="185" spans="1:65" s="13" customFormat="1">
      <c r="B185" s="152"/>
      <c r="D185" s="153" t="s">
        <v>135</v>
      </c>
      <c r="E185" s="154" t="s">
        <v>1</v>
      </c>
      <c r="F185" s="155" t="s">
        <v>220</v>
      </c>
      <c r="H185" s="156">
        <v>154.02000000000001</v>
      </c>
      <c r="I185" s="157"/>
      <c r="L185" s="152"/>
      <c r="M185" s="158"/>
      <c r="N185" s="159"/>
      <c r="O185" s="159"/>
      <c r="P185" s="159"/>
      <c r="Q185" s="159"/>
      <c r="R185" s="159"/>
      <c r="S185" s="159"/>
      <c r="T185" s="160"/>
      <c r="AT185" s="154" t="s">
        <v>135</v>
      </c>
      <c r="AU185" s="154" t="s">
        <v>143</v>
      </c>
      <c r="AV185" s="13" t="s">
        <v>82</v>
      </c>
      <c r="AW185" s="13" t="s">
        <v>31</v>
      </c>
      <c r="AX185" s="13" t="s">
        <v>80</v>
      </c>
      <c r="AY185" s="154" t="s">
        <v>126</v>
      </c>
    </row>
    <row r="186" spans="1:65" s="2" customFormat="1" ht="49.15" customHeight="1">
      <c r="A186" s="32"/>
      <c r="B186" s="138"/>
      <c r="C186" s="139" t="s">
        <v>221</v>
      </c>
      <c r="D186" s="139" t="s">
        <v>128</v>
      </c>
      <c r="E186" s="140" t="s">
        <v>222</v>
      </c>
      <c r="F186" s="141" t="s">
        <v>223</v>
      </c>
      <c r="G186" s="142" t="s">
        <v>131</v>
      </c>
      <c r="H186" s="143">
        <v>4620.6000000000004</v>
      </c>
      <c r="I186" s="144"/>
      <c r="J186" s="145">
        <f>ROUND(I186*H186,2)</f>
        <v>0</v>
      </c>
      <c r="K186" s="141" t="s">
        <v>132</v>
      </c>
      <c r="L186" s="33"/>
      <c r="M186" s="146" t="s">
        <v>1</v>
      </c>
      <c r="N186" s="147" t="s">
        <v>40</v>
      </c>
      <c r="O186" s="58"/>
      <c r="P186" s="148">
        <f>O186*H186</f>
        <v>0</v>
      </c>
      <c r="Q186" s="148">
        <v>0</v>
      </c>
      <c r="R186" s="148">
        <f>Q186*H186</f>
        <v>0</v>
      </c>
      <c r="S186" s="148">
        <v>0</v>
      </c>
      <c r="T186" s="14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0" t="s">
        <v>133</v>
      </c>
      <c r="AT186" s="150" t="s">
        <v>128</v>
      </c>
      <c r="AU186" s="150" t="s">
        <v>143</v>
      </c>
      <c r="AY186" s="17" t="s">
        <v>126</v>
      </c>
      <c r="BE186" s="151">
        <f>IF(N186="základní",J186,0)</f>
        <v>0</v>
      </c>
      <c r="BF186" s="151">
        <f>IF(N186="snížená",J186,0)</f>
        <v>0</v>
      </c>
      <c r="BG186" s="151">
        <f>IF(N186="zákl. přenesená",J186,0)</f>
        <v>0</v>
      </c>
      <c r="BH186" s="151">
        <f>IF(N186="sníž. přenesená",J186,0)</f>
        <v>0</v>
      </c>
      <c r="BI186" s="151">
        <f>IF(N186="nulová",J186,0)</f>
        <v>0</v>
      </c>
      <c r="BJ186" s="17" t="s">
        <v>80</v>
      </c>
      <c r="BK186" s="151">
        <f>ROUND(I186*H186,2)</f>
        <v>0</v>
      </c>
      <c r="BL186" s="17" t="s">
        <v>133</v>
      </c>
      <c r="BM186" s="150" t="s">
        <v>224</v>
      </c>
    </row>
    <row r="187" spans="1:65" s="14" customFormat="1">
      <c r="B187" s="161"/>
      <c r="D187" s="153" t="s">
        <v>135</v>
      </c>
      <c r="E187" s="162" t="s">
        <v>1</v>
      </c>
      <c r="F187" s="163" t="s">
        <v>225</v>
      </c>
      <c r="H187" s="162" t="s">
        <v>1</v>
      </c>
      <c r="I187" s="164"/>
      <c r="L187" s="161"/>
      <c r="M187" s="165"/>
      <c r="N187" s="166"/>
      <c r="O187" s="166"/>
      <c r="P187" s="166"/>
      <c r="Q187" s="166"/>
      <c r="R187" s="166"/>
      <c r="S187" s="166"/>
      <c r="T187" s="167"/>
      <c r="AT187" s="162" t="s">
        <v>135</v>
      </c>
      <c r="AU187" s="162" t="s">
        <v>143</v>
      </c>
      <c r="AV187" s="14" t="s">
        <v>80</v>
      </c>
      <c r="AW187" s="14" t="s">
        <v>31</v>
      </c>
      <c r="AX187" s="14" t="s">
        <v>75</v>
      </c>
      <c r="AY187" s="162" t="s">
        <v>126</v>
      </c>
    </row>
    <row r="188" spans="1:65" s="13" customFormat="1">
      <c r="B188" s="152"/>
      <c r="D188" s="153" t="s">
        <v>135</v>
      </c>
      <c r="E188" s="154" t="s">
        <v>1</v>
      </c>
      <c r="F188" s="155" t="s">
        <v>226</v>
      </c>
      <c r="H188" s="156">
        <v>4620.6000000000004</v>
      </c>
      <c r="I188" s="157"/>
      <c r="L188" s="152"/>
      <c r="M188" s="158"/>
      <c r="N188" s="159"/>
      <c r="O188" s="159"/>
      <c r="P188" s="159"/>
      <c r="Q188" s="159"/>
      <c r="R188" s="159"/>
      <c r="S188" s="159"/>
      <c r="T188" s="160"/>
      <c r="AT188" s="154" t="s">
        <v>135</v>
      </c>
      <c r="AU188" s="154" t="s">
        <v>143</v>
      </c>
      <c r="AV188" s="13" t="s">
        <v>82</v>
      </c>
      <c r="AW188" s="13" t="s">
        <v>31</v>
      </c>
      <c r="AX188" s="13" t="s">
        <v>80</v>
      </c>
      <c r="AY188" s="154" t="s">
        <v>126</v>
      </c>
    </row>
    <row r="189" spans="1:65" s="2" customFormat="1" ht="37.9" customHeight="1">
      <c r="A189" s="32"/>
      <c r="B189" s="138"/>
      <c r="C189" s="139" t="s">
        <v>8</v>
      </c>
      <c r="D189" s="139" t="s">
        <v>128</v>
      </c>
      <c r="E189" s="140" t="s">
        <v>227</v>
      </c>
      <c r="F189" s="141" t="s">
        <v>228</v>
      </c>
      <c r="G189" s="142" t="s">
        <v>131</v>
      </c>
      <c r="H189" s="143">
        <v>154.02000000000001</v>
      </c>
      <c r="I189" s="144"/>
      <c r="J189" s="145">
        <f>ROUND(I189*H189,2)</f>
        <v>0</v>
      </c>
      <c r="K189" s="141" t="s">
        <v>132</v>
      </c>
      <c r="L189" s="33"/>
      <c r="M189" s="146" t="s">
        <v>1</v>
      </c>
      <c r="N189" s="147" t="s">
        <v>40</v>
      </c>
      <c r="O189" s="58"/>
      <c r="P189" s="148">
        <f>O189*H189</f>
        <v>0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0" t="s">
        <v>133</v>
      </c>
      <c r="AT189" s="150" t="s">
        <v>128</v>
      </c>
      <c r="AU189" s="150" t="s">
        <v>143</v>
      </c>
      <c r="AY189" s="17" t="s">
        <v>126</v>
      </c>
      <c r="BE189" s="151">
        <f>IF(N189="základní",J189,0)</f>
        <v>0</v>
      </c>
      <c r="BF189" s="151">
        <f>IF(N189="snížená",J189,0)</f>
        <v>0</v>
      </c>
      <c r="BG189" s="151">
        <f>IF(N189="zákl. přenesená",J189,0)</f>
        <v>0</v>
      </c>
      <c r="BH189" s="151">
        <f>IF(N189="sníž. přenesená",J189,0)</f>
        <v>0</v>
      </c>
      <c r="BI189" s="151">
        <f>IF(N189="nulová",J189,0)</f>
        <v>0</v>
      </c>
      <c r="BJ189" s="17" t="s">
        <v>80</v>
      </c>
      <c r="BK189" s="151">
        <f>ROUND(I189*H189,2)</f>
        <v>0</v>
      </c>
      <c r="BL189" s="17" t="s">
        <v>133</v>
      </c>
      <c r="BM189" s="150" t="s">
        <v>229</v>
      </c>
    </row>
    <row r="190" spans="1:65" s="2" customFormat="1" ht="24.2" customHeight="1">
      <c r="A190" s="32"/>
      <c r="B190" s="138"/>
      <c r="C190" s="139" t="s">
        <v>230</v>
      </c>
      <c r="D190" s="139" t="s">
        <v>128</v>
      </c>
      <c r="E190" s="140" t="s">
        <v>231</v>
      </c>
      <c r="F190" s="141" t="s">
        <v>232</v>
      </c>
      <c r="G190" s="142" t="s">
        <v>131</v>
      </c>
      <c r="H190" s="143">
        <v>154.02000000000001</v>
      </c>
      <c r="I190" s="144"/>
      <c r="J190" s="145">
        <f>ROUND(I190*H190,2)</f>
        <v>0</v>
      </c>
      <c r="K190" s="141" t="s">
        <v>132</v>
      </c>
      <c r="L190" s="33"/>
      <c r="M190" s="146" t="s">
        <v>1</v>
      </c>
      <c r="N190" s="147" t="s">
        <v>40</v>
      </c>
      <c r="O190" s="58"/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0" t="s">
        <v>133</v>
      </c>
      <c r="AT190" s="150" t="s">
        <v>128</v>
      </c>
      <c r="AU190" s="150" t="s">
        <v>143</v>
      </c>
      <c r="AY190" s="17" t="s">
        <v>126</v>
      </c>
      <c r="BE190" s="151">
        <f>IF(N190="základní",J190,0)</f>
        <v>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7" t="s">
        <v>80</v>
      </c>
      <c r="BK190" s="151">
        <f>ROUND(I190*H190,2)</f>
        <v>0</v>
      </c>
      <c r="BL190" s="17" t="s">
        <v>133</v>
      </c>
      <c r="BM190" s="150" t="s">
        <v>233</v>
      </c>
    </row>
    <row r="191" spans="1:65" s="14" customFormat="1">
      <c r="B191" s="161"/>
      <c r="D191" s="153" t="s">
        <v>135</v>
      </c>
      <c r="E191" s="162" t="s">
        <v>1</v>
      </c>
      <c r="F191" s="163" t="s">
        <v>206</v>
      </c>
      <c r="H191" s="162" t="s">
        <v>1</v>
      </c>
      <c r="I191" s="164"/>
      <c r="L191" s="161"/>
      <c r="M191" s="165"/>
      <c r="N191" s="166"/>
      <c r="O191" s="166"/>
      <c r="P191" s="166"/>
      <c r="Q191" s="166"/>
      <c r="R191" s="166"/>
      <c r="S191" s="166"/>
      <c r="T191" s="167"/>
      <c r="AT191" s="162" t="s">
        <v>135</v>
      </c>
      <c r="AU191" s="162" t="s">
        <v>143</v>
      </c>
      <c r="AV191" s="14" t="s">
        <v>80</v>
      </c>
      <c r="AW191" s="14" t="s">
        <v>31</v>
      </c>
      <c r="AX191" s="14" t="s">
        <v>75</v>
      </c>
      <c r="AY191" s="162" t="s">
        <v>126</v>
      </c>
    </row>
    <row r="192" spans="1:65" s="13" customFormat="1">
      <c r="B192" s="152"/>
      <c r="D192" s="153" t="s">
        <v>135</v>
      </c>
      <c r="E192" s="154" t="s">
        <v>1</v>
      </c>
      <c r="F192" s="155" t="s">
        <v>220</v>
      </c>
      <c r="H192" s="156">
        <v>154.02000000000001</v>
      </c>
      <c r="I192" s="157"/>
      <c r="L192" s="152"/>
      <c r="M192" s="158"/>
      <c r="N192" s="159"/>
      <c r="O192" s="159"/>
      <c r="P192" s="159"/>
      <c r="Q192" s="159"/>
      <c r="R192" s="159"/>
      <c r="S192" s="159"/>
      <c r="T192" s="160"/>
      <c r="AT192" s="154" t="s">
        <v>135</v>
      </c>
      <c r="AU192" s="154" t="s">
        <v>143</v>
      </c>
      <c r="AV192" s="13" t="s">
        <v>82</v>
      </c>
      <c r="AW192" s="13" t="s">
        <v>31</v>
      </c>
      <c r="AX192" s="13" t="s">
        <v>80</v>
      </c>
      <c r="AY192" s="154" t="s">
        <v>126</v>
      </c>
    </row>
    <row r="193" spans="1:65" s="2" customFormat="1" ht="24.2" customHeight="1">
      <c r="A193" s="32"/>
      <c r="B193" s="138"/>
      <c r="C193" s="139" t="s">
        <v>234</v>
      </c>
      <c r="D193" s="139" t="s">
        <v>128</v>
      </c>
      <c r="E193" s="140" t="s">
        <v>235</v>
      </c>
      <c r="F193" s="141" t="s">
        <v>236</v>
      </c>
      <c r="G193" s="142" t="s">
        <v>131</v>
      </c>
      <c r="H193" s="143">
        <v>4620.6000000000004</v>
      </c>
      <c r="I193" s="144"/>
      <c r="J193" s="145">
        <f>ROUND(I193*H193,2)</f>
        <v>0</v>
      </c>
      <c r="K193" s="141" t="s">
        <v>132</v>
      </c>
      <c r="L193" s="33"/>
      <c r="M193" s="146" t="s">
        <v>1</v>
      </c>
      <c r="N193" s="147" t="s">
        <v>40</v>
      </c>
      <c r="O193" s="58"/>
      <c r="P193" s="148">
        <f>O193*H193</f>
        <v>0</v>
      </c>
      <c r="Q193" s="148">
        <v>0</v>
      </c>
      <c r="R193" s="148">
        <f>Q193*H193</f>
        <v>0</v>
      </c>
      <c r="S193" s="148">
        <v>0</v>
      </c>
      <c r="T193" s="14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0" t="s">
        <v>133</v>
      </c>
      <c r="AT193" s="150" t="s">
        <v>128</v>
      </c>
      <c r="AU193" s="150" t="s">
        <v>143</v>
      </c>
      <c r="AY193" s="17" t="s">
        <v>126</v>
      </c>
      <c r="BE193" s="151">
        <f>IF(N193="základní",J193,0)</f>
        <v>0</v>
      </c>
      <c r="BF193" s="151">
        <f>IF(N193="snížená",J193,0)</f>
        <v>0</v>
      </c>
      <c r="BG193" s="151">
        <f>IF(N193="zákl. přenesená",J193,0)</f>
        <v>0</v>
      </c>
      <c r="BH193" s="151">
        <f>IF(N193="sníž. přenesená",J193,0)</f>
        <v>0</v>
      </c>
      <c r="BI193" s="151">
        <f>IF(N193="nulová",J193,0)</f>
        <v>0</v>
      </c>
      <c r="BJ193" s="17" t="s">
        <v>80</v>
      </c>
      <c r="BK193" s="151">
        <f>ROUND(I193*H193,2)</f>
        <v>0</v>
      </c>
      <c r="BL193" s="17" t="s">
        <v>133</v>
      </c>
      <c r="BM193" s="150" t="s">
        <v>237</v>
      </c>
    </row>
    <row r="194" spans="1:65" s="14" customFormat="1">
      <c r="B194" s="161"/>
      <c r="D194" s="153" t="s">
        <v>135</v>
      </c>
      <c r="E194" s="162" t="s">
        <v>1</v>
      </c>
      <c r="F194" s="163" t="s">
        <v>225</v>
      </c>
      <c r="H194" s="162" t="s">
        <v>1</v>
      </c>
      <c r="I194" s="164"/>
      <c r="L194" s="161"/>
      <c r="M194" s="165"/>
      <c r="N194" s="166"/>
      <c r="O194" s="166"/>
      <c r="P194" s="166"/>
      <c r="Q194" s="166"/>
      <c r="R194" s="166"/>
      <c r="S194" s="166"/>
      <c r="T194" s="167"/>
      <c r="AT194" s="162" t="s">
        <v>135</v>
      </c>
      <c r="AU194" s="162" t="s">
        <v>143</v>
      </c>
      <c r="AV194" s="14" t="s">
        <v>80</v>
      </c>
      <c r="AW194" s="14" t="s">
        <v>31</v>
      </c>
      <c r="AX194" s="14" t="s">
        <v>75</v>
      </c>
      <c r="AY194" s="162" t="s">
        <v>126</v>
      </c>
    </row>
    <row r="195" spans="1:65" s="13" customFormat="1">
      <c r="B195" s="152"/>
      <c r="D195" s="153" t="s">
        <v>135</v>
      </c>
      <c r="E195" s="154" t="s">
        <v>1</v>
      </c>
      <c r="F195" s="155" t="s">
        <v>226</v>
      </c>
      <c r="H195" s="156">
        <v>4620.6000000000004</v>
      </c>
      <c r="I195" s="157"/>
      <c r="L195" s="152"/>
      <c r="M195" s="158"/>
      <c r="N195" s="159"/>
      <c r="O195" s="159"/>
      <c r="P195" s="159"/>
      <c r="Q195" s="159"/>
      <c r="R195" s="159"/>
      <c r="S195" s="159"/>
      <c r="T195" s="160"/>
      <c r="AT195" s="154" t="s">
        <v>135</v>
      </c>
      <c r="AU195" s="154" t="s">
        <v>143</v>
      </c>
      <c r="AV195" s="13" t="s">
        <v>82</v>
      </c>
      <c r="AW195" s="13" t="s">
        <v>31</v>
      </c>
      <c r="AX195" s="13" t="s">
        <v>80</v>
      </c>
      <c r="AY195" s="154" t="s">
        <v>126</v>
      </c>
    </row>
    <row r="196" spans="1:65" s="2" customFormat="1" ht="24.2" customHeight="1">
      <c r="A196" s="32"/>
      <c r="B196" s="138"/>
      <c r="C196" s="139" t="s">
        <v>238</v>
      </c>
      <c r="D196" s="139" t="s">
        <v>128</v>
      </c>
      <c r="E196" s="140" t="s">
        <v>239</v>
      </c>
      <c r="F196" s="141" t="s">
        <v>240</v>
      </c>
      <c r="G196" s="142" t="s">
        <v>131</v>
      </c>
      <c r="H196" s="143">
        <v>154.02000000000001</v>
      </c>
      <c r="I196" s="144"/>
      <c r="J196" s="145">
        <f>ROUND(I196*H196,2)</f>
        <v>0</v>
      </c>
      <c r="K196" s="141" t="s">
        <v>132</v>
      </c>
      <c r="L196" s="33"/>
      <c r="M196" s="146" t="s">
        <v>1</v>
      </c>
      <c r="N196" s="147" t="s">
        <v>40</v>
      </c>
      <c r="O196" s="58"/>
      <c r="P196" s="148">
        <f>O196*H196</f>
        <v>0</v>
      </c>
      <c r="Q196" s="148">
        <v>0</v>
      </c>
      <c r="R196" s="148">
        <f>Q196*H196</f>
        <v>0</v>
      </c>
      <c r="S196" s="148">
        <v>0</v>
      </c>
      <c r="T196" s="14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0" t="s">
        <v>133</v>
      </c>
      <c r="AT196" s="150" t="s">
        <v>128</v>
      </c>
      <c r="AU196" s="150" t="s">
        <v>143</v>
      </c>
      <c r="AY196" s="17" t="s">
        <v>126</v>
      </c>
      <c r="BE196" s="151">
        <f>IF(N196="základní",J196,0)</f>
        <v>0</v>
      </c>
      <c r="BF196" s="151">
        <f>IF(N196="snížená",J196,0)</f>
        <v>0</v>
      </c>
      <c r="BG196" s="151">
        <f>IF(N196="zákl. přenesená",J196,0)</f>
        <v>0</v>
      </c>
      <c r="BH196" s="151">
        <f>IF(N196="sníž. přenesená",J196,0)</f>
        <v>0</v>
      </c>
      <c r="BI196" s="151">
        <f>IF(N196="nulová",J196,0)</f>
        <v>0</v>
      </c>
      <c r="BJ196" s="17" t="s">
        <v>80</v>
      </c>
      <c r="BK196" s="151">
        <f>ROUND(I196*H196,2)</f>
        <v>0</v>
      </c>
      <c r="BL196" s="17" t="s">
        <v>133</v>
      </c>
      <c r="BM196" s="150" t="s">
        <v>241</v>
      </c>
    </row>
    <row r="197" spans="1:65" s="2" customFormat="1" ht="24.2" customHeight="1">
      <c r="A197" s="32"/>
      <c r="B197" s="138"/>
      <c r="C197" s="139" t="s">
        <v>242</v>
      </c>
      <c r="D197" s="139" t="s">
        <v>128</v>
      </c>
      <c r="E197" s="140" t="s">
        <v>243</v>
      </c>
      <c r="F197" s="141" t="s">
        <v>244</v>
      </c>
      <c r="G197" s="142" t="s">
        <v>245</v>
      </c>
      <c r="H197" s="143">
        <v>6.6</v>
      </c>
      <c r="I197" s="144"/>
      <c r="J197" s="145">
        <f>ROUND(I197*H197,2)</f>
        <v>0</v>
      </c>
      <c r="K197" s="141" t="s">
        <v>132</v>
      </c>
      <c r="L197" s="33"/>
      <c r="M197" s="146" t="s">
        <v>1</v>
      </c>
      <c r="N197" s="147" t="s">
        <v>40</v>
      </c>
      <c r="O197" s="58"/>
      <c r="P197" s="148">
        <f>O197*H197</f>
        <v>0</v>
      </c>
      <c r="Q197" s="148">
        <v>0</v>
      </c>
      <c r="R197" s="148">
        <f>Q197*H197</f>
        <v>0</v>
      </c>
      <c r="S197" s="148">
        <v>0</v>
      </c>
      <c r="T197" s="14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0" t="s">
        <v>133</v>
      </c>
      <c r="AT197" s="150" t="s">
        <v>128</v>
      </c>
      <c r="AU197" s="150" t="s">
        <v>143</v>
      </c>
      <c r="AY197" s="17" t="s">
        <v>126</v>
      </c>
      <c r="BE197" s="151">
        <f>IF(N197="základní",J197,0)</f>
        <v>0</v>
      </c>
      <c r="BF197" s="151">
        <f>IF(N197="snížená",J197,0)</f>
        <v>0</v>
      </c>
      <c r="BG197" s="151">
        <f>IF(N197="zákl. přenesená",J197,0)</f>
        <v>0</v>
      </c>
      <c r="BH197" s="151">
        <f>IF(N197="sníž. přenesená",J197,0)</f>
        <v>0</v>
      </c>
      <c r="BI197" s="151">
        <f>IF(N197="nulová",J197,0)</f>
        <v>0</v>
      </c>
      <c r="BJ197" s="17" t="s">
        <v>80</v>
      </c>
      <c r="BK197" s="151">
        <f>ROUND(I197*H197,2)</f>
        <v>0</v>
      </c>
      <c r="BL197" s="17" t="s">
        <v>133</v>
      </c>
      <c r="BM197" s="150" t="s">
        <v>246</v>
      </c>
    </row>
    <row r="198" spans="1:65" s="13" customFormat="1">
      <c r="B198" s="152"/>
      <c r="D198" s="153" t="s">
        <v>135</v>
      </c>
      <c r="E198" s="154" t="s">
        <v>1</v>
      </c>
      <c r="F198" s="155" t="s">
        <v>247</v>
      </c>
      <c r="H198" s="156">
        <v>6.6</v>
      </c>
      <c r="I198" s="157"/>
      <c r="L198" s="152"/>
      <c r="M198" s="158"/>
      <c r="N198" s="159"/>
      <c r="O198" s="159"/>
      <c r="P198" s="159"/>
      <c r="Q198" s="159"/>
      <c r="R198" s="159"/>
      <c r="S198" s="159"/>
      <c r="T198" s="160"/>
      <c r="AT198" s="154" t="s">
        <v>135</v>
      </c>
      <c r="AU198" s="154" t="s">
        <v>143</v>
      </c>
      <c r="AV198" s="13" t="s">
        <v>82</v>
      </c>
      <c r="AW198" s="13" t="s">
        <v>31</v>
      </c>
      <c r="AX198" s="13" t="s">
        <v>80</v>
      </c>
      <c r="AY198" s="154" t="s">
        <v>126</v>
      </c>
    </row>
    <row r="199" spans="1:65" s="2" customFormat="1" ht="24.2" customHeight="1">
      <c r="A199" s="32"/>
      <c r="B199" s="138"/>
      <c r="C199" s="139" t="s">
        <v>248</v>
      </c>
      <c r="D199" s="139" t="s">
        <v>128</v>
      </c>
      <c r="E199" s="140" t="s">
        <v>249</v>
      </c>
      <c r="F199" s="141" t="s">
        <v>250</v>
      </c>
      <c r="G199" s="142" t="s">
        <v>245</v>
      </c>
      <c r="H199" s="143">
        <v>198</v>
      </c>
      <c r="I199" s="144"/>
      <c r="J199" s="145">
        <f>ROUND(I199*H199,2)</f>
        <v>0</v>
      </c>
      <c r="K199" s="141" t="s">
        <v>132</v>
      </c>
      <c r="L199" s="33"/>
      <c r="M199" s="146" t="s">
        <v>1</v>
      </c>
      <c r="N199" s="147" t="s">
        <v>40</v>
      </c>
      <c r="O199" s="58"/>
      <c r="P199" s="148">
        <f>O199*H199</f>
        <v>0</v>
      </c>
      <c r="Q199" s="148">
        <v>0</v>
      </c>
      <c r="R199" s="148">
        <f>Q199*H199</f>
        <v>0</v>
      </c>
      <c r="S199" s="148">
        <v>0</v>
      </c>
      <c r="T199" s="14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0" t="s">
        <v>133</v>
      </c>
      <c r="AT199" s="150" t="s">
        <v>128</v>
      </c>
      <c r="AU199" s="150" t="s">
        <v>143</v>
      </c>
      <c r="AY199" s="17" t="s">
        <v>126</v>
      </c>
      <c r="BE199" s="151">
        <f>IF(N199="základní",J199,0)</f>
        <v>0</v>
      </c>
      <c r="BF199" s="151">
        <f>IF(N199="snížená",J199,0)</f>
        <v>0</v>
      </c>
      <c r="BG199" s="151">
        <f>IF(N199="zákl. přenesená",J199,0)</f>
        <v>0</v>
      </c>
      <c r="BH199" s="151">
        <f>IF(N199="sníž. přenesená",J199,0)</f>
        <v>0</v>
      </c>
      <c r="BI199" s="151">
        <f>IF(N199="nulová",J199,0)</f>
        <v>0</v>
      </c>
      <c r="BJ199" s="17" t="s">
        <v>80</v>
      </c>
      <c r="BK199" s="151">
        <f>ROUND(I199*H199,2)</f>
        <v>0</v>
      </c>
      <c r="BL199" s="17" t="s">
        <v>133</v>
      </c>
      <c r="BM199" s="150" t="s">
        <v>251</v>
      </c>
    </row>
    <row r="200" spans="1:65" s="14" customFormat="1">
      <c r="B200" s="161"/>
      <c r="D200" s="153" t="s">
        <v>135</v>
      </c>
      <c r="E200" s="162" t="s">
        <v>1</v>
      </c>
      <c r="F200" s="163" t="s">
        <v>225</v>
      </c>
      <c r="H200" s="162" t="s">
        <v>1</v>
      </c>
      <c r="I200" s="164"/>
      <c r="L200" s="161"/>
      <c r="M200" s="165"/>
      <c r="N200" s="166"/>
      <c r="O200" s="166"/>
      <c r="P200" s="166"/>
      <c r="Q200" s="166"/>
      <c r="R200" s="166"/>
      <c r="S200" s="166"/>
      <c r="T200" s="167"/>
      <c r="AT200" s="162" t="s">
        <v>135</v>
      </c>
      <c r="AU200" s="162" t="s">
        <v>143</v>
      </c>
      <c r="AV200" s="14" t="s">
        <v>80</v>
      </c>
      <c r="AW200" s="14" t="s">
        <v>31</v>
      </c>
      <c r="AX200" s="14" t="s">
        <v>75</v>
      </c>
      <c r="AY200" s="162" t="s">
        <v>126</v>
      </c>
    </row>
    <row r="201" spans="1:65" s="13" customFormat="1">
      <c r="B201" s="152"/>
      <c r="D201" s="153" t="s">
        <v>135</v>
      </c>
      <c r="E201" s="154" t="s">
        <v>1</v>
      </c>
      <c r="F201" s="155" t="s">
        <v>252</v>
      </c>
      <c r="H201" s="156">
        <v>198</v>
      </c>
      <c r="I201" s="157"/>
      <c r="L201" s="152"/>
      <c r="M201" s="158"/>
      <c r="N201" s="159"/>
      <c r="O201" s="159"/>
      <c r="P201" s="159"/>
      <c r="Q201" s="159"/>
      <c r="R201" s="159"/>
      <c r="S201" s="159"/>
      <c r="T201" s="160"/>
      <c r="AT201" s="154" t="s">
        <v>135</v>
      </c>
      <c r="AU201" s="154" t="s">
        <v>143</v>
      </c>
      <c r="AV201" s="13" t="s">
        <v>82</v>
      </c>
      <c r="AW201" s="13" t="s">
        <v>31</v>
      </c>
      <c r="AX201" s="13" t="s">
        <v>80</v>
      </c>
      <c r="AY201" s="154" t="s">
        <v>126</v>
      </c>
    </row>
    <row r="202" spans="1:65" s="2" customFormat="1" ht="24.2" customHeight="1">
      <c r="A202" s="32"/>
      <c r="B202" s="138"/>
      <c r="C202" s="139" t="s">
        <v>7</v>
      </c>
      <c r="D202" s="139" t="s">
        <v>128</v>
      </c>
      <c r="E202" s="140" t="s">
        <v>253</v>
      </c>
      <c r="F202" s="141" t="s">
        <v>254</v>
      </c>
      <c r="G202" s="142" t="s">
        <v>245</v>
      </c>
      <c r="H202" s="143">
        <v>6.6</v>
      </c>
      <c r="I202" s="144"/>
      <c r="J202" s="145">
        <f>ROUND(I202*H202,2)</f>
        <v>0</v>
      </c>
      <c r="K202" s="141" t="s">
        <v>132</v>
      </c>
      <c r="L202" s="33"/>
      <c r="M202" s="146" t="s">
        <v>1</v>
      </c>
      <c r="N202" s="147" t="s">
        <v>40</v>
      </c>
      <c r="O202" s="58"/>
      <c r="P202" s="148">
        <f>O202*H202</f>
        <v>0</v>
      </c>
      <c r="Q202" s="148">
        <v>0</v>
      </c>
      <c r="R202" s="148">
        <f>Q202*H202</f>
        <v>0</v>
      </c>
      <c r="S202" s="148">
        <v>0</v>
      </c>
      <c r="T202" s="14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0" t="s">
        <v>133</v>
      </c>
      <c r="AT202" s="150" t="s">
        <v>128</v>
      </c>
      <c r="AU202" s="150" t="s">
        <v>143</v>
      </c>
      <c r="AY202" s="17" t="s">
        <v>126</v>
      </c>
      <c r="BE202" s="151">
        <f>IF(N202="základní",J202,0)</f>
        <v>0</v>
      </c>
      <c r="BF202" s="151">
        <f>IF(N202="snížená",J202,0)</f>
        <v>0</v>
      </c>
      <c r="BG202" s="151">
        <f>IF(N202="zákl. přenesená",J202,0)</f>
        <v>0</v>
      </c>
      <c r="BH202" s="151">
        <f>IF(N202="sníž. přenesená",J202,0)</f>
        <v>0</v>
      </c>
      <c r="BI202" s="151">
        <f>IF(N202="nulová",J202,0)</f>
        <v>0</v>
      </c>
      <c r="BJ202" s="17" t="s">
        <v>80</v>
      </c>
      <c r="BK202" s="151">
        <f>ROUND(I202*H202,2)</f>
        <v>0</v>
      </c>
      <c r="BL202" s="17" t="s">
        <v>133</v>
      </c>
      <c r="BM202" s="150" t="s">
        <v>255</v>
      </c>
    </row>
    <row r="203" spans="1:65" s="12" customFormat="1" ht="20.85" customHeight="1">
      <c r="B203" s="125"/>
      <c r="D203" s="126" t="s">
        <v>74</v>
      </c>
      <c r="E203" s="136" t="s">
        <v>256</v>
      </c>
      <c r="F203" s="136" t="s">
        <v>257</v>
      </c>
      <c r="I203" s="128"/>
      <c r="J203" s="137">
        <f>BK203</f>
        <v>0</v>
      </c>
      <c r="L203" s="125"/>
      <c r="M203" s="130"/>
      <c r="N203" s="131"/>
      <c r="O203" s="131"/>
      <c r="P203" s="132">
        <f>SUM(P204:P213)</f>
        <v>0</v>
      </c>
      <c r="Q203" s="131"/>
      <c r="R203" s="132">
        <f>SUM(R204:R213)</f>
        <v>9.6000000000000009E-3</v>
      </c>
      <c r="S203" s="131"/>
      <c r="T203" s="133">
        <f>SUM(T204:T213)</f>
        <v>0</v>
      </c>
      <c r="AR203" s="126" t="s">
        <v>80</v>
      </c>
      <c r="AT203" s="134" t="s">
        <v>74</v>
      </c>
      <c r="AU203" s="134" t="s">
        <v>82</v>
      </c>
      <c r="AY203" s="126" t="s">
        <v>126</v>
      </c>
      <c r="BK203" s="135">
        <f>SUM(BK204:BK213)</f>
        <v>0</v>
      </c>
    </row>
    <row r="204" spans="1:65" s="2" customFormat="1" ht="24.2" customHeight="1">
      <c r="A204" s="32"/>
      <c r="B204" s="138"/>
      <c r="C204" s="139" t="s">
        <v>258</v>
      </c>
      <c r="D204" s="139" t="s">
        <v>128</v>
      </c>
      <c r="E204" s="140" t="s">
        <v>259</v>
      </c>
      <c r="F204" s="141" t="s">
        <v>260</v>
      </c>
      <c r="G204" s="142" t="s">
        <v>261</v>
      </c>
      <c r="H204" s="143">
        <v>48</v>
      </c>
      <c r="I204" s="144"/>
      <c r="J204" s="145">
        <f>ROUND(I204*H204,2)</f>
        <v>0</v>
      </c>
      <c r="K204" s="141" t="s">
        <v>1</v>
      </c>
      <c r="L204" s="33"/>
      <c r="M204" s="146" t="s">
        <v>1</v>
      </c>
      <c r="N204" s="147" t="s">
        <v>40</v>
      </c>
      <c r="O204" s="58"/>
      <c r="P204" s="148">
        <f>O204*H204</f>
        <v>0</v>
      </c>
      <c r="Q204" s="148">
        <v>2.0000000000000002E-5</v>
      </c>
      <c r="R204" s="148">
        <f>Q204*H204</f>
        <v>9.6000000000000013E-4</v>
      </c>
      <c r="S204" s="148">
        <v>0</v>
      </c>
      <c r="T204" s="14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0" t="s">
        <v>133</v>
      </c>
      <c r="AT204" s="150" t="s">
        <v>128</v>
      </c>
      <c r="AU204" s="150" t="s">
        <v>143</v>
      </c>
      <c r="AY204" s="17" t="s">
        <v>126</v>
      </c>
      <c r="BE204" s="151">
        <f>IF(N204="základní",J204,0)</f>
        <v>0</v>
      </c>
      <c r="BF204" s="151">
        <f>IF(N204="snížená",J204,0)</f>
        <v>0</v>
      </c>
      <c r="BG204" s="151">
        <f>IF(N204="zákl. přenesená",J204,0)</f>
        <v>0</v>
      </c>
      <c r="BH204" s="151">
        <f>IF(N204="sníž. přenesená",J204,0)</f>
        <v>0</v>
      </c>
      <c r="BI204" s="151">
        <f>IF(N204="nulová",J204,0)</f>
        <v>0</v>
      </c>
      <c r="BJ204" s="17" t="s">
        <v>80</v>
      </c>
      <c r="BK204" s="151">
        <f>ROUND(I204*H204,2)</f>
        <v>0</v>
      </c>
      <c r="BL204" s="17" t="s">
        <v>133</v>
      </c>
      <c r="BM204" s="150" t="s">
        <v>262</v>
      </c>
    </row>
    <row r="205" spans="1:65" s="14" customFormat="1">
      <c r="B205" s="161"/>
      <c r="D205" s="153" t="s">
        <v>135</v>
      </c>
      <c r="E205" s="162" t="s">
        <v>1</v>
      </c>
      <c r="F205" s="163" t="s">
        <v>263</v>
      </c>
      <c r="H205" s="162" t="s">
        <v>1</v>
      </c>
      <c r="I205" s="164"/>
      <c r="L205" s="161"/>
      <c r="M205" s="165"/>
      <c r="N205" s="166"/>
      <c r="O205" s="166"/>
      <c r="P205" s="166"/>
      <c r="Q205" s="166"/>
      <c r="R205" s="166"/>
      <c r="S205" s="166"/>
      <c r="T205" s="167"/>
      <c r="AT205" s="162" t="s">
        <v>135</v>
      </c>
      <c r="AU205" s="162" t="s">
        <v>143</v>
      </c>
      <c r="AV205" s="14" t="s">
        <v>80</v>
      </c>
      <c r="AW205" s="14" t="s">
        <v>31</v>
      </c>
      <c r="AX205" s="14" t="s">
        <v>75</v>
      </c>
      <c r="AY205" s="162" t="s">
        <v>126</v>
      </c>
    </row>
    <row r="206" spans="1:65" s="13" customFormat="1">
      <c r="B206" s="152"/>
      <c r="D206" s="153" t="s">
        <v>135</v>
      </c>
      <c r="E206" s="154" t="s">
        <v>1</v>
      </c>
      <c r="F206" s="155" t="s">
        <v>264</v>
      </c>
      <c r="H206" s="156">
        <v>48</v>
      </c>
      <c r="I206" s="157"/>
      <c r="L206" s="152"/>
      <c r="M206" s="158"/>
      <c r="N206" s="159"/>
      <c r="O206" s="159"/>
      <c r="P206" s="159"/>
      <c r="Q206" s="159"/>
      <c r="R206" s="159"/>
      <c r="S206" s="159"/>
      <c r="T206" s="160"/>
      <c r="AT206" s="154" t="s">
        <v>135</v>
      </c>
      <c r="AU206" s="154" t="s">
        <v>143</v>
      </c>
      <c r="AV206" s="13" t="s">
        <v>82</v>
      </c>
      <c r="AW206" s="13" t="s">
        <v>31</v>
      </c>
      <c r="AX206" s="13" t="s">
        <v>80</v>
      </c>
      <c r="AY206" s="154" t="s">
        <v>126</v>
      </c>
    </row>
    <row r="207" spans="1:65" s="2" customFormat="1" ht="24.2" customHeight="1">
      <c r="A207" s="32"/>
      <c r="B207" s="138"/>
      <c r="C207" s="139" t="s">
        <v>265</v>
      </c>
      <c r="D207" s="139" t="s">
        <v>128</v>
      </c>
      <c r="E207" s="140" t="s">
        <v>266</v>
      </c>
      <c r="F207" s="141" t="s">
        <v>267</v>
      </c>
      <c r="G207" s="142" t="s">
        <v>261</v>
      </c>
      <c r="H207" s="143">
        <v>48</v>
      </c>
      <c r="I207" s="144"/>
      <c r="J207" s="145">
        <f>ROUND(I207*H207,2)</f>
        <v>0</v>
      </c>
      <c r="K207" s="141" t="s">
        <v>132</v>
      </c>
      <c r="L207" s="33"/>
      <c r="M207" s="146" t="s">
        <v>1</v>
      </c>
      <c r="N207" s="147" t="s">
        <v>40</v>
      </c>
      <c r="O207" s="58"/>
      <c r="P207" s="148">
        <f>O207*H207</f>
        <v>0</v>
      </c>
      <c r="Q207" s="148">
        <v>1.8000000000000001E-4</v>
      </c>
      <c r="R207" s="148">
        <f>Q207*H207</f>
        <v>8.6400000000000001E-3</v>
      </c>
      <c r="S207" s="148">
        <v>0</v>
      </c>
      <c r="T207" s="14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0" t="s">
        <v>133</v>
      </c>
      <c r="AT207" s="150" t="s">
        <v>128</v>
      </c>
      <c r="AU207" s="150" t="s">
        <v>143</v>
      </c>
      <c r="AY207" s="17" t="s">
        <v>126</v>
      </c>
      <c r="BE207" s="151">
        <f>IF(N207="základní",J207,0)</f>
        <v>0</v>
      </c>
      <c r="BF207" s="151">
        <f>IF(N207="snížená",J207,0)</f>
        <v>0</v>
      </c>
      <c r="BG207" s="151">
        <f>IF(N207="zákl. přenesená",J207,0)</f>
        <v>0</v>
      </c>
      <c r="BH207" s="151">
        <f>IF(N207="sníž. přenesená",J207,0)</f>
        <v>0</v>
      </c>
      <c r="BI207" s="151">
        <f>IF(N207="nulová",J207,0)</f>
        <v>0</v>
      </c>
      <c r="BJ207" s="17" t="s">
        <v>80</v>
      </c>
      <c r="BK207" s="151">
        <f>ROUND(I207*H207,2)</f>
        <v>0</v>
      </c>
      <c r="BL207" s="17" t="s">
        <v>133</v>
      </c>
      <c r="BM207" s="150" t="s">
        <v>268</v>
      </c>
    </row>
    <row r="208" spans="1:65" s="2" customFormat="1" ht="24.2" customHeight="1">
      <c r="A208" s="32"/>
      <c r="B208" s="138"/>
      <c r="C208" s="139" t="s">
        <v>269</v>
      </c>
      <c r="D208" s="139" t="s">
        <v>128</v>
      </c>
      <c r="E208" s="140" t="s">
        <v>270</v>
      </c>
      <c r="F208" s="141" t="s">
        <v>271</v>
      </c>
      <c r="G208" s="142" t="s">
        <v>272</v>
      </c>
      <c r="H208" s="143">
        <v>118.508</v>
      </c>
      <c r="I208" s="144"/>
      <c r="J208" s="145">
        <f>ROUND(I208*H208,2)</f>
        <v>0</v>
      </c>
      <c r="K208" s="141" t="s">
        <v>1</v>
      </c>
      <c r="L208" s="33"/>
      <c r="M208" s="146" t="s">
        <v>1</v>
      </c>
      <c r="N208" s="147" t="s">
        <v>40</v>
      </c>
      <c r="O208" s="58"/>
      <c r="P208" s="148">
        <f>O208*H208</f>
        <v>0</v>
      </c>
      <c r="Q208" s="148">
        <v>0</v>
      </c>
      <c r="R208" s="148">
        <f>Q208*H208</f>
        <v>0</v>
      </c>
      <c r="S208" s="148">
        <v>0</v>
      </c>
      <c r="T208" s="14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0" t="s">
        <v>133</v>
      </c>
      <c r="AT208" s="150" t="s">
        <v>128</v>
      </c>
      <c r="AU208" s="150" t="s">
        <v>143</v>
      </c>
      <c r="AY208" s="17" t="s">
        <v>126</v>
      </c>
      <c r="BE208" s="151">
        <f>IF(N208="základní",J208,0)</f>
        <v>0</v>
      </c>
      <c r="BF208" s="151">
        <f>IF(N208="snížená",J208,0)</f>
        <v>0</v>
      </c>
      <c r="BG208" s="151">
        <f>IF(N208="zákl. přenesená",J208,0)</f>
        <v>0</v>
      </c>
      <c r="BH208" s="151">
        <f>IF(N208="sníž. přenesená",J208,0)</f>
        <v>0</v>
      </c>
      <c r="BI208" s="151">
        <f>IF(N208="nulová",J208,0)</f>
        <v>0</v>
      </c>
      <c r="BJ208" s="17" t="s">
        <v>80</v>
      </c>
      <c r="BK208" s="151">
        <f>ROUND(I208*H208,2)</f>
        <v>0</v>
      </c>
      <c r="BL208" s="17" t="s">
        <v>133</v>
      </c>
      <c r="BM208" s="150" t="s">
        <v>273</v>
      </c>
    </row>
    <row r="209" spans="1:65" s="14" customFormat="1">
      <c r="B209" s="161"/>
      <c r="D209" s="153" t="s">
        <v>135</v>
      </c>
      <c r="E209" s="162" t="s">
        <v>1</v>
      </c>
      <c r="F209" s="163" t="s">
        <v>274</v>
      </c>
      <c r="H209" s="162" t="s">
        <v>1</v>
      </c>
      <c r="I209" s="164"/>
      <c r="L209" s="161"/>
      <c r="M209" s="165"/>
      <c r="N209" s="166"/>
      <c r="O209" s="166"/>
      <c r="P209" s="166"/>
      <c r="Q209" s="166"/>
      <c r="R209" s="166"/>
      <c r="S209" s="166"/>
      <c r="T209" s="167"/>
      <c r="AT209" s="162" t="s">
        <v>135</v>
      </c>
      <c r="AU209" s="162" t="s">
        <v>143</v>
      </c>
      <c r="AV209" s="14" t="s">
        <v>80</v>
      </c>
      <c r="AW209" s="14" t="s">
        <v>31</v>
      </c>
      <c r="AX209" s="14" t="s">
        <v>75</v>
      </c>
      <c r="AY209" s="162" t="s">
        <v>126</v>
      </c>
    </row>
    <row r="210" spans="1:65" s="14" customFormat="1">
      <c r="B210" s="161"/>
      <c r="D210" s="153" t="s">
        <v>135</v>
      </c>
      <c r="E210" s="162" t="s">
        <v>1</v>
      </c>
      <c r="F210" s="163" t="s">
        <v>275</v>
      </c>
      <c r="H210" s="162" t="s">
        <v>1</v>
      </c>
      <c r="I210" s="164"/>
      <c r="L210" s="161"/>
      <c r="M210" s="165"/>
      <c r="N210" s="166"/>
      <c r="O210" s="166"/>
      <c r="P210" s="166"/>
      <c r="Q210" s="166"/>
      <c r="R210" s="166"/>
      <c r="S210" s="166"/>
      <c r="T210" s="167"/>
      <c r="AT210" s="162" t="s">
        <v>135</v>
      </c>
      <c r="AU210" s="162" t="s">
        <v>143</v>
      </c>
      <c r="AV210" s="14" t="s">
        <v>80</v>
      </c>
      <c r="AW210" s="14" t="s">
        <v>31</v>
      </c>
      <c r="AX210" s="14" t="s">
        <v>75</v>
      </c>
      <c r="AY210" s="162" t="s">
        <v>126</v>
      </c>
    </row>
    <row r="211" spans="1:65" s="14" customFormat="1">
      <c r="B211" s="161"/>
      <c r="D211" s="153" t="s">
        <v>135</v>
      </c>
      <c r="E211" s="162" t="s">
        <v>1</v>
      </c>
      <c r="F211" s="163" t="s">
        <v>276</v>
      </c>
      <c r="H211" s="162" t="s">
        <v>1</v>
      </c>
      <c r="I211" s="164"/>
      <c r="L211" s="161"/>
      <c r="M211" s="165"/>
      <c r="N211" s="166"/>
      <c r="O211" s="166"/>
      <c r="P211" s="166"/>
      <c r="Q211" s="166"/>
      <c r="R211" s="166"/>
      <c r="S211" s="166"/>
      <c r="T211" s="167"/>
      <c r="AT211" s="162" t="s">
        <v>135</v>
      </c>
      <c r="AU211" s="162" t="s">
        <v>143</v>
      </c>
      <c r="AV211" s="14" t="s">
        <v>80</v>
      </c>
      <c r="AW211" s="14" t="s">
        <v>31</v>
      </c>
      <c r="AX211" s="14" t="s">
        <v>75</v>
      </c>
      <c r="AY211" s="162" t="s">
        <v>126</v>
      </c>
    </row>
    <row r="212" spans="1:65" s="14" customFormat="1">
      <c r="B212" s="161"/>
      <c r="D212" s="153" t="s">
        <v>135</v>
      </c>
      <c r="E212" s="162" t="s">
        <v>1</v>
      </c>
      <c r="F212" s="163" t="s">
        <v>277</v>
      </c>
      <c r="H212" s="162" t="s">
        <v>1</v>
      </c>
      <c r="I212" s="164"/>
      <c r="L212" s="161"/>
      <c r="M212" s="165"/>
      <c r="N212" s="166"/>
      <c r="O212" s="166"/>
      <c r="P212" s="166"/>
      <c r="Q212" s="166"/>
      <c r="R212" s="166"/>
      <c r="S212" s="166"/>
      <c r="T212" s="167"/>
      <c r="AT212" s="162" t="s">
        <v>135</v>
      </c>
      <c r="AU212" s="162" t="s">
        <v>143</v>
      </c>
      <c r="AV212" s="14" t="s">
        <v>80</v>
      </c>
      <c r="AW212" s="14" t="s">
        <v>31</v>
      </c>
      <c r="AX212" s="14" t="s">
        <v>75</v>
      </c>
      <c r="AY212" s="162" t="s">
        <v>126</v>
      </c>
    </row>
    <row r="213" spans="1:65" s="13" customFormat="1">
      <c r="B213" s="152"/>
      <c r="D213" s="153" t="s">
        <v>135</v>
      </c>
      <c r="E213" s="154" t="s">
        <v>1</v>
      </c>
      <c r="F213" s="155" t="s">
        <v>278</v>
      </c>
      <c r="H213" s="156">
        <v>118.508</v>
      </c>
      <c r="I213" s="157"/>
      <c r="L213" s="152"/>
      <c r="M213" s="158"/>
      <c r="N213" s="159"/>
      <c r="O213" s="159"/>
      <c r="P213" s="159"/>
      <c r="Q213" s="159"/>
      <c r="R213" s="159"/>
      <c r="S213" s="159"/>
      <c r="T213" s="160"/>
      <c r="AT213" s="154" t="s">
        <v>135</v>
      </c>
      <c r="AU213" s="154" t="s">
        <v>143</v>
      </c>
      <c r="AV213" s="13" t="s">
        <v>82</v>
      </c>
      <c r="AW213" s="13" t="s">
        <v>31</v>
      </c>
      <c r="AX213" s="13" t="s">
        <v>80</v>
      </c>
      <c r="AY213" s="154" t="s">
        <v>126</v>
      </c>
    </row>
    <row r="214" spans="1:65" s="12" customFormat="1" ht="20.85" customHeight="1">
      <c r="B214" s="125"/>
      <c r="D214" s="126" t="s">
        <v>74</v>
      </c>
      <c r="E214" s="136" t="s">
        <v>279</v>
      </c>
      <c r="F214" s="136" t="s">
        <v>280</v>
      </c>
      <c r="I214" s="128"/>
      <c r="J214" s="137">
        <f>BK214</f>
        <v>0</v>
      </c>
      <c r="L214" s="125"/>
      <c r="M214" s="130"/>
      <c r="N214" s="131"/>
      <c r="O214" s="131"/>
      <c r="P214" s="132">
        <f>SUM(P215:P222)</f>
        <v>0</v>
      </c>
      <c r="Q214" s="131"/>
      <c r="R214" s="132">
        <f>SUM(R215:R222)</f>
        <v>0</v>
      </c>
      <c r="S214" s="131"/>
      <c r="T214" s="133">
        <f>SUM(T215:T222)</f>
        <v>1.0850040000000001</v>
      </c>
      <c r="AR214" s="126" t="s">
        <v>80</v>
      </c>
      <c r="AT214" s="134" t="s">
        <v>74</v>
      </c>
      <c r="AU214" s="134" t="s">
        <v>82</v>
      </c>
      <c r="AY214" s="126" t="s">
        <v>126</v>
      </c>
      <c r="BK214" s="135">
        <f>SUM(BK215:BK222)</f>
        <v>0</v>
      </c>
    </row>
    <row r="215" spans="1:65" s="2" customFormat="1" ht="37.9" customHeight="1">
      <c r="A215" s="32"/>
      <c r="B215" s="138"/>
      <c r="C215" s="139" t="s">
        <v>281</v>
      </c>
      <c r="D215" s="139" t="s">
        <v>128</v>
      </c>
      <c r="E215" s="140" t="s">
        <v>282</v>
      </c>
      <c r="F215" s="141" t="s">
        <v>283</v>
      </c>
      <c r="G215" s="142" t="s">
        <v>245</v>
      </c>
      <c r="H215" s="143">
        <v>6.4</v>
      </c>
      <c r="I215" s="144"/>
      <c r="J215" s="145">
        <f>ROUND(I215*H215,2)</f>
        <v>0</v>
      </c>
      <c r="K215" s="141" t="s">
        <v>132</v>
      </c>
      <c r="L215" s="33"/>
      <c r="M215" s="146" t="s">
        <v>1</v>
      </c>
      <c r="N215" s="147" t="s">
        <v>40</v>
      </c>
      <c r="O215" s="58"/>
      <c r="P215" s="148">
        <f>O215*H215</f>
        <v>0</v>
      </c>
      <c r="Q215" s="148">
        <v>0</v>
      </c>
      <c r="R215" s="148">
        <f>Q215*H215</f>
        <v>0</v>
      </c>
      <c r="S215" s="148">
        <v>8.9999999999999993E-3</v>
      </c>
      <c r="T215" s="149">
        <f>S215*H215</f>
        <v>5.7599999999999998E-2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0" t="s">
        <v>133</v>
      </c>
      <c r="AT215" s="150" t="s">
        <v>128</v>
      </c>
      <c r="AU215" s="150" t="s">
        <v>143</v>
      </c>
      <c r="AY215" s="17" t="s">
        <v>126</v>
      </c>
      <c r="BE215" s="151">
        <f>IF(N215="základní",J215,0)</f>
        <v>0</v>
      </c>
      <c r="BF215" s="151">
        <f>IF(N215="snížená",J215,0)</f>
        <v>0</v>
      </c>
      <c r="BG215" s="151">
        <f>IF(N215="zákl. přenesená",J215,0)</f>
        <v>0</v>
      </c>
      <c r="BH215" s="151">
        <f>IF(N215="sníž. přenesená",J215,0)</f>
        <v>0</v>
      </c>
      <c r="BI215" s="151">
        <f>IF(N215="nulová",J215,0)</f>
        <v>0</v>
      </c>
      <c r="BJ215" s="17" t="s">
        <v>80</v>
      </c>
      <c r="BK215" s="151">
        <f>ROUND(I215*H215,2)</f>
        <v>0</v>
      </c>
      <c r="BL215" s="17" t="s">
        <v>133</v>
      </c>
      <c r="BM215" s="150" t="s">
        <v>284</v>
      </c>
    </row>
    <row r="216" spans="1:65" s="14" customFormat="1" ht="22.5">
      <c r="B216" s="161"/>
      <c r="D216" s="153" t="s">
        <v>135</v>
      </c>
      <c r="E216" s="162" t="s">
        <v>1</v>
      </c>
      <c r="F216" s="163" t="s">
        <v>285</v>
      </c>
      <c r="H216" s="162" t="s">
        <v>1</v>
      </c>
      <c r="I216" s="164"/>
      <c r="L216" s="161"/>
      <c r="M216" s="165"/>
      <c r="N216" s="166"/>
      <c r="O216" s="166"/>
      <c r="P216" s="166"/>
      <c r="Q216" s="166"/>
      <c r="R216" s="166"/>
      <c r="S216" s="166"/>
      <c r="T216" s="167"/>
      <c r="AT216" s="162" t="s">
        <v>135</v>
      </c>
      <c r="AU216" s="162" t="s">
        <v>143</v>
      </c>
      <c r="AV216" s="14" t="s">
        <v>80</v>
      </c>
      <c r="AW216" s="14" t="s">
        <v>31</v>
      </c>
      <c r="AX216" s="14" t="s">
        <v>75</v>
      </c>
      <c r="AY216" s="162" t="s">
        <v>126</v>
      </c>
    </row>
    <row r="217" spans="1:65" s="13" customFormat="1">
      <c r="B217" s="152"/>
      <c r="D217" s="153" t="s">
        <v>135</v>
      </c>
      <c r="E217" s="154" t="s">
        <v>1</v>
      </c>
      <c r="F217" s="155" t="s">
        <v>286</v>
      </c>
      <c r="H217" s="156">
        <v>6.4</v>
      </c>
      <c r="I217" s="157"/>
      <c r="L217" s="152"/>
      <c r="M217" s="158"/>
      <c r="N217" s="159"/>
      <c r="O217" s="159"/>
      <c r="P217" s="159"/>
      <c r="Q217" s="159"/>
      <c r="R217" s="159"/>
      <c r="S217" s="159"/>
      <c r="T217" s="160"/>
      <c r="AT217" s="154" t="s">
        <v>135</v>
      </c>
      <c r="AU217" s="154" t="s">
        <v>143</v>
      </c>
      <c r="AV217" s="13" t="s">
        <v>82</v>
      </c>
      <c r="AW217" s="13" t="s">
        <v>31</v>
      </c>
      <c r="AX217" s="13" t="s">
        <v>80</v>
      </c>
      <c r="AY217" s="154" t="s">
        <v>126</v>
      </c>
    </row>
    <row r="218" spans="1:65" s="2" customFormat="1" ht="37.9" customHeight="1">
      <c r="A218" s="32"/>
      <c r="B218" s="138"/>
      <c r="C218" s="139" t="s">
        <v>287</v>
      </c>
      <c r="D218" s="139" t="s">
        <v>128</v>
      </c>
      <c r="E218" s="140" t="s">
        <v>288</v>
      </c>
      <c r="F218" s="141" t="s">
        <v>289</v>
      </c>
      <c r="G218" s="142" t="s">
        <v>131</v>
      </c>
      <c r="H218" s="143">
        <v>146.77199999999999</v>
      </c>
      <c r="I218" s="144"/>
      <c r="J218" s="145">
        <f>ROUND(I218*H218,2)</f>
        <v>0</v>
      </c>
      <c r="K218" s="141" t="s">
        <v>132</v>
      </c>
      <c r="L218" s="33"/>
      <c r="M218" s="146" t="s">
        <v>1</v>
      </c>
      <c r="N218" s="147" t="s">
        <v>40</v>
      </c>
      <c r="O218" s="58"/>
      <c r="P218" s="148">
        <f>O218*H218</f>
        <v>0</v>
      </c>
      <c r="Q218" s="148">
        <v>0</v>
      </c>
      <c r="R218" s="148">
        <f>Q218*H218</f>
        <v>0</v>
      </c>
      <c r="S218" s="148">
        <v>7.0000000000000001E-3</v>
      </c>
      <c r="T218" s="149">
        <f>S218*H218</f>
        <v>1.027404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0" t="s">
        <v>133</v>
      </c>
      <c r="AT218" s="150" t="s">
        <v>128</v>
      </c>
      <c r="AU218" s="150" t="s">
        <v>143</v>
      </c>
      <c r="AY218" s="17" t="s">
        <v>126</v>
      </c>
      <c r="BE218" s="151">
        <f>IF(N218="základní",J218,0)</f>
        <v>0</v>
      </c>
      <c r="BF218" s="151">
        <f>IF(N218="snížená",J218,0)</f>
        <v>0</v>
      </c>
      <c r="BG218" s="151">
        <f>IF(N218="zákl. přenesená",J218,0)</f>
        <v>0</v>
      </c>
      <c r="BH218" s="151">
        <f>IF(N218="sníž. přenesená",J218,0)</f>
        <v>0</v>
      </c>
      <c r="BI218" s="151">
        <f>IF(N218="nulová",J218,0)</f>
        <v>0</v>
      </c>
      <c r="BJ218" s="17" t="s">
        <v>80</v>
      </c>
      <c r="BK218" s="151">
        <f>ROUND(I218*H218,2)</f>
        <v>0</v>
      </c>
      <c r="BL218" s="17" t="s">
        <v>133</v>
      </c>
      <c r="BM218" s="150" t="s">
        <v>290</v>
      </c>
    </row>
    <row r="219" spans="1:65" s="14" customFormat="1">
      <c r="B219" s="161"/>
      <c r="D219" s="153" t="s">
        <v>135</v>
      </c>
      <c r="E219" s="162" t="s">
        <v>1</v>
      </c>
      <c r="F219" s="163" t="s">
        <v>206</v>
      </c>
      <c r="H219" s="162" t="s">
        <v>1</v>
      </c>
      <c r="I219" s="164"/>
      <c r="L219" s="161"/>
      <c r="M219" s="165"/>
      <c r="N219" s="166"/>
      <c r="O219" s="166"/>
      <c r="P219" s="166"/>
      <c r="Q219" s="166"/>
      <c r="R219" s="166"/>
      <c r="S219" s="166"/>
      <c r="T219" s="167"/>
      <c r="AT219" s="162" t="s">
        <v>135</v>
      </c>
      <c r="AU219" s="162" t="s">
        <v>143</v>
      </c>
      <c r="AV219" s="14" t="s">
        <v>80</v>
      </c>
      <c r="AW219" s="14" t="s">
        <v>31</v>
      </c>
      <c r="AX219" s="14" t="s">
        <v>75</v>
      </c>
      <c r="AY219" s="162" t="s">
        <v>126</v>
      </c>
    </row>
    <row r="220" spans="1:65" s="13" customFormat="1">
      <c r="B220" s="152"/>
      <c r="D220" s="153" t="s">
        <v>135</v>
      </c>
      <c r="E220" s="154" t="s">
        <v>1</v>
      </c>
      <c r="F220" s="155" t="s">
        <v>207</v>
      </c>
      <c r="H220" s="156">
        <v>146.77199999999999</v>
      </c>
      <c r="I220" s="157"/>
      <c r="L220" s="152"/>
      <c r="M220" s="158"/>
      <c r="N220" s="159"/>
      <c r="O220" s="159"/>
      <c r="P220" s="159"/>
      <c r="Q220" s="159"/>
      <c r="R220" s="159"/>
      <c r="S220" s="159"/>
      <c r="T220" s="160"/>
      <c r="AT220" s="154" t="s">
        <v>135</v>
      </c>
      <c r="AU220" s="154" t="s">
        <v>143</v>
      </c>
      <c r="AV220" s="13" t="s">
        <v>82</v>
      </c>
      <c r="AW220" s="13" t="s">
        <v>31</v>
      </c>
      <c r="AX220" s="13" t="s">
        <v>80</v>
      </c>
      <c r="AY220" s="154" t="s">
        <v>126</v>
      </c>
    </row>
    <row r="221" spans="1:65" s="2" customFormat="1" ht="76.349999999999994" customHeight="1">
      <c r="A221" s="32"/>
      <c r="B221" s="138"/>
      <c r="C221" s="139" t="s">
        <v>291</v>
      </c>
      <c r="D221" s="139" t="s">
        <v>128</v>
      </c>
      <c r="E221" s="140" t="s">
        <v>292</v>
      </c>
      <c r="F221" s="141" t="s">
        <v>293</v>
      </c>
      <c r="G221" s="142" t="s">
        <v>131</v>
      </c>
      <c r="H221" s="143">
        <v>7.55</v>
      </c>
      <c r="I221" s="144"/>
      <c r="J221" s="145">
        <f>ROUND(I221*H221,2)</f>
        <v>0</v>
      </c>
      <c r="K221" s="141" t="s">
        <v>132</v>
      </c>
      <c r="L221" s="33"/>
      <c r="M221" s="146" t="s">
        <v>1</v>
      </c>
      <c r="N221" s="147" t="s">
        <v>40</v>
      </c>
      <c r="O221" s="58"/>
      <c r="P221" s="148">
        <f>O221*H221</f>
        <v>0</v>
      </c>
      <c r="Q221" s="148">
        <v>0</v>
      </c>
      <c r="R221" s="148">
        <f>Q221*H221</f>
        <v>0</v>
      </c>
      <c r="S221" s="148">
        <v>0</v>
      </c>
      <c r="T221" s="14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0" t="s">
        <v>133</v>
      </c>
      <c r="AT221" s="150" t="s">
        <v>128</v>
      </c>
      <c r="AU221" s="150" t="s">
        <v>143</v>
      </c>
      <c r="AY221" s="17" t="s">
        <v>126</v>
      </c>
      <c r="BE221" s="151">
        <f>IF(N221="základní",J221,0)</f>
        <v>0</v>
      </c>
      <c r="BF221" s="151">
        <f>IF(N221="snížená",J221,0)</f>
        <v>0</v>
      </c>
      <c r="BG221" s="151">
        <f>IF(N221="zákl. přenesená",J221,0)</f>
        <v>0</v>
      </c>
      <c r="BH221" s="151">
        <f>IF(N221="sníž. přenesená",J221,0)</f>
        <v>0</v>
      </c>
      <c r="BI221" s="151">
        <f>IF(N221="nulová",J221,0)</f>
        <v>0</v>
      </c>
      <c r="BJ221" s="17" t="s">
        <v>80</v>
      </c>
      <c r="BK221" s="151">
        <f>ROUND(I221*H221,2)</f>
        <v>0</v>
      </c>
      <c r="BL221" s="17" t="s">
        <v>133</v>
      </c>
      <c r="BM221" s="150" t="s">
        <v>294</v>
      </c>
    </row>
    <row r="222" spans="1:65" s="13" customFormat="1">
      <c r="B222" s="152"/>
      <c r="D222" s="153" t="s">
        <v>135</v>
      </c>
      <c r="E222" s="154" t="s">
        <v>1</v>
      </c>
      <c r="F222" s="155" t="s">
        <v>136</v>
      </c>
      <c r="H222" s="156">
        <v>7.55</v>
      </c>
      <c r="I222" s="157"/>
      <c r="L222" s="152"/>
      <c r="M222" s="158"/>
      <c r="N222" s="159"/>
      <c r="O222" s="159"/>
      <c r="P222" s="159"/>
      <c r="Q222" s="159"/>
      <c r="R222" s="159"/>
      <c r="S222" s="159"/>
      <c r="T222" s="160"/>
      <c r="AT222" s="154" t="s">
        <v>135</v>
      </c>
      <c r="AU222" s="154" t="s">
        <v>143</v>
      </c>
      <c r="AV222" s="13" t="s">
        <v>82</v>
      </c>
      <c r="AW222" s="13" t="s">
        <v>31</v>
      </c>
      <c r="AX222" s="13" t="s">
        <v>80</v>
      </c>
      <c r="AY222" s="154" t="s">
        <v>126</v>
      </c>
    </row>
    <row r="223" spans="1:65" s="12" customFormat="1" ht="20.85" customHeight="1">
      <c r="B223" s="125"/>
      <c r="D223" s="126" t="s">
        <v>74</v>
      </c>
      <c r="E223" s="136" t="s">
        <v>295</v>
      </c>
      <c r="F223" s="136" t="s">
        <v>296</v>
      </c>
      <c r="I223" s="128"/>
      <c r="J223" s="137">
        <f>BK223</f>
        <v>0</v>
      </c>
      <c r="L223" s="125"/>
      <c r="M223" s="130"/>
      <c r="N223" s="131"/>
      <c r="O223" s="131"/>
      <c r="P223" s="132">
        <f>SUM(P224:P229)</f>
        <v>0</v>
      </c>
      <c r="Q223" s="131"/>
      <c r="R223" s="132">
        <f>SUM(R224:R229)</f>
        <v>0.14669649999999998</v>
      </c>
      <c r="S223" s="131"/>
      <c r="T223" s="133">
        <f>SUM(T224:T229)</f>
        <v>0</v>
      </c>
      <c r="AR223" s="126" t="s">
        <v>80</v>
      </c>
      <c r="AT223" s="134" t="s">
        <v>74</v>
      </c>
      <c r="AU223" s="134" t="s">
        <v>82</v>
      </c>
      <c r="AY223" s="126" t="s">
        <v>126</v>
      </c>
      <c r="BK223" s="135">
        <f>SUM(BK224:BK229)</f>
        <v>0</v>
      </c>
    </row>
    <row r="224" spans="1:65" s="2" customFormat="1" ht="24.2" customHeight="1">
      <c r="A224" s="32"/>
      <c r="B224" s="138"/>
      <c r="C224" s="139" t="s">
        <v>297</v>
      </c>
      <c r="D224" s="139" t="s">
        <v>128</v>
      </c>
      <c r="E224" s="140" t="s">
        <v>298</v>
      </c>
      <c r="F224" s="141" t="s">
        <v>299</v>
      </c>
      <c r="G224" s="142" t="s">
        <v>131</v>
      </c>
      <c r="H224" s="143">
        <v>7.55</v>
      </c>
      <c r="I224" s="144"/>
      <c r="J224" s="145">
        <f>ROUND(I224*H224,2)</f>
        <v>0</v>
      </c>
      <c r="K224" s="141" t="s">
        <v>132</v>
      </c>
      <c r="L224" s="33"/>
      <c r="M224" s="146" t="s">
        <v>1</v>
      </c>
      <c r="N224" s="147" t="s">
        <v>40</v>
      </c>
      <c r="O224" s="58"/>
      <c r="P224" s="148">
        <f>O224*H224</f>
        <v>0</v>
      </c>
      <c r="Q224" s="148">
        <v>0</v>
      </c>
      <c r="R224" s="148">
        <f>Q224*H224</f>
        <v>0</v>
      </c>
      <c r="S224" s="148">
        <v>0</v>
      </c>
      <c r="T224" s="14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0" t="s">
        <v>133</v>
      </c>
      <c r="AT224" s="150" t="s">
        <v>128</v>
      </c>
      <c r="AU224" s="150" t="s">
        <v>143</v>
      </c>
      <c r="AY224" s="17" t="s">
        <v>126</v>
      </c>
      <c r="BE224" s="151">
        <f>IF(N224="základní",J224,0)</f>
        <v>0</v>
      </c>
      <c r="BF224" s="151">
        <f>IF(N224="snížená",J224,0)</f>
        <v>0</v>
      </c>
      <c r="BG224" s="151">
        <f>IF(N224="zákl. přenesená",J224,0)</f>
        <v>0</v>
      </c>
      <c r="BH224" s="151">
        <f>IF(N224="sníž. přenesená",J224,0)</f>
        <v>0</v>
      </c>
      <c r="BI224" s="151">
        <f>IF(N224="nulová",J224,0)</f>
        <v>0</v>
      </c>
      <c r="BJ224" s="17" t="s">
        <v>80</v>
      </c>
      <c r="BK224" s="151">
        <f>ROUND(I224*H224,2)</f>
        <v>0</v>
      </c>
      <c r="BL224" s="17" t="s">
        <v>133</v>
      </c>
      <c r="BM224" s="150" t="s">
        <v>300</v>
      </c>
    </row>
    <row r="225" spans="1:65" s="14" customFormat="1">
      <c r="B225" s="161"/>
      <c r="D225" s="153" t="s">
        <v>135</v>
      </c>
      <c r="E225" s="162" t="s">
        <v>1</v>
      </c>
      <c r="F225" s="163" t="s">
        <v>301</v>
      </c>
      <c r="H225" s="162" t="s">
        <v>1</v>
      </c>
      <c r="I225" s="164"/>
      <c r="L225" s="161"/>
      <c r="M225" s="165"/>
      <c r="N225" s="166"/>
      <c r="O225" s="166"/>
      <c r="P225" s="166"/>
      <c r="Q225" s="166"/>
      <c r="R225" s="166"/>
      <c r="S225" s="166"/>
      <c r="T225" s="167"/>
      <c r="AT225" s="162" t="s">
        <v>135</v>
      </c>
      <c r="AU225" s="162" t="s">
        <v>143</v>
      </c>
      <c r="AV225" s="14" t="s">
        <v>80</v>
      </c>
      <c r="AW225" s="14" t="s">
        <v>31</v>
      </c>
      <c r="AX225" s="14" t="s">
        <v>75</v>
      </c>
      <c r="AY225" s="162" t="s">
        <v>126</v>
      </c>
    </row>
    <row r="226" spans="1:65" s="13" customFormat="1">
      <c r="B226" s="152"/>
      <c r="D226" s="153" t="s">
        <v>135</v>
      </c>
      <c r="E226" s="154" t="s">
        <v>1</v>
      </c>
      <c r="F226" s="155" t="s">
        <v>136</v>
      </c>
      <c r="H226" s="156">
        <v>7.55</v>
      </c>
      <c r="I226" s="157"/>
      <c r="L226" s="152"/>
      <c r="M226" s="158"/>
      <c r="N226" s="159"/>
      <c r="O226" s="159"/>
      <c r="P226" s="159"/>
      <c r="Q226" s="159"/>
      <c r="R226" s="159"/>
      <c r="S226" s="159"/>
      <c r="T226" s="160"/>
      <c r="AT226" s="154" t="s">
        <v>135</v>
      </c>
      <c r="AU226" s="154" t="s">
        <v>143</v>
      </c>
      <c r="AV226" s="13" t="s">
        <v>82</v>
      </c>
      <c r="AW226" s="13" t="s">
        <v>31</v>
      </c>
      <c r="AX226" s="13" t="s">
        <v>80</v>
      </c>
      <c r="AY226" s="154" t="s">
        <v>126</v>
      </c>
    </row>
    <row r="227" spans="1:65" s="2" customFormat="1" ht="24.2" customHeight="1">
      <c r="A227" s="32"/>
      <c r="B227" s="138"/>
      <c r="C227" s="139" t="s">
        <v>302</v>
      </c>
      <c r="D227" s="139" t="s">
        <v>128</v>
      </c>
      <c r="E227" s="140" t="s">
        <v>303</v>
      </c>
      <c r="F227" s="141" t="s">
        <v>304</v>
      </c>
      <c r="G227" s="142" t="s">
        <v>131</v>
      </c>
      <c r="H227" s="143">
        <v>7.55</v>
      </c>
      <c r="I227" s="144"/>
      <c r="J227" s="145">
        <f>ROUND(I227*H227,2)</f>
        <v>0</v>
      </c>
      <c r="K227" s="141" t="s">
        <v>132</v>
      </c>
      <c r="L227" s="33"/>
      <c r="M227" s="146" t="s">
        <v>1</v>
      </c>
      <c r="N227" s="147" t="s">
        <v>40</v>
      </c>
      <c r="O227" s="58"/>
      <c r="P227" s="148">
        <f>O227*H227</f>
        <v>0</v>
      </c>
      <c r="Q227" s="148">
        <v>1.9429999999999999E-2</v>
      </c>
      <c r="R227" s="148">
        <f>Q227*H227</f>
        <v>0.14669649999999998</v>
      </c>
      <c r="S227" s="148">
        <v>0</v>
      </c>
      <c r="T227" s="14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0" t="s">
        <v>133</v>
      </c>
      <c r="AT227" s="150" t="s">
        <v>128</v>
      </c>
      <c r="AU227" s="150" t="s">
        <v>143</v>
      </c>
      <c r="AY227" s="17" t="s">
        <v>126</v>
      </c>
      <c r="BE227" s="151">
        <f>IF(N227="základní",J227,0)</f>
        <v>0</v>
      </c>
      <c r="BF227" s="151">
        <f>IF(N227="snížená",J227,0)</f>
        <v>0</v>
      </c>
      <c r="BG227" s="151">
        <f>IF(N227="zákl. přenesená",J227,0)</f>
        <v>0</v>
      </c>
      <c r="BH227" s="151">
        <f>IF(N227="sníž. přenesená",J227,0)</f>
        <v>0</v>
      </c>
      <c r="BI227" s="151">
        <f>IF(N227="nulová",J227,0)</f>
        <v>0</v>
      </c>
      <c r="BJ227" s="17" t="s">
        <v>80</v>
      </c>
      <c r="BK227" s="151">
        <f>ROUND(I227*H227,2)</f>
        <v>0</v>
      </c>
      <c r="BL227" s="17" t="s">
        <v>133</v>
      </c>
      <c r="BM227" s="150" t="s">
        <v>305</v>
      </c>
    </row>
    <row r="228" spans="1:65" s="14" customFormat="1">
      <c r="B228" s="161"/>
      <c r="D228" s="153" t="s">
        <v>135</v>
      </c>
      <c r="E228" s="162" t="s">
        <v>1</v>
      </c>
      <c r="F228" s="163" t="s">
        <v>301</v>
      </c>
      <c r="H228" s="162" t="s">
        <v>1</v>
      </c>
      <c r="I228" s="164"/>
      <c r="L228" s="161"/>
      <c r="M228" s="165"/>
      <c r="N228" s="166"/>
      <c r="O228" s="166"/>
      <c r="P228" s="166"/>
      <c r="Q228" s="166"/>
      <c r="R228" s="166"/>
      <c r="S228" s="166"/>
      <c r="T228" s="167"/>
      <c r="AT228" s="162" t="s">
        <v>135</v>
      </c>
      <c r="AU228" s="162" t="s">
        <v>143</v>
      </c>
      <c r="AV228" s="14" t="s">
        <v>80</v>
      </c>
      <c r="AW228" s="14" t="s">
        <v>31</v>
      </c>
      <c r="AX228" s="14" t="s">
        <v>75</v>
      </c>
      <c r="AY228" s="162" t="s">
        <v>126</v>
      </c>
    </row>
    <row r="229" spans="1:65" s="13" customFormat="1">
      <c r="B229" s="152"/>
      <c r="D229" s="153" t="s">
        <v>135</v>
      </c>
      <c r="E229" s="154" t="s">
        <v>1</v>
      </c>
      <c r="F229" s="155" t="s">
        <v>136</v>
      </c>
      <c r="H229" s="156">
        <v>7.55</v>
      </c>
      <c r="I229" s="157"/>
      <c r="L229" s="152"/>
      <c r="M229" s="158"/>
      <c r="N229" s="159"/>
      <c r="O229" s="159"/>
      <c r="P229" s="159"/>
      <c r="Q229" s="159"/>
      <c r="R229" s="159"/>
      <c r="S229" s="159"/>
      <c r="T229" s="160"/>
      <c r="AT229" s="154" t="s">
        <v>135</v>
      </c>
      <c r="AU229" s="154" t="s">
        <v>143</v>
      </c>
      <c r="AV229" s="13" t="s">
        <v>82</v>
      </c>
      <c r="AW229" s="13" t="s">
        <v>31</v>
      </c>
      <c r="AX229" s="13" t="s">
        <v>80</v>
      </c>
      <c r="AY229" s="154" t="s">
        <v>126</v>
      </c>
    </row>
    <row r="230" spans="1:65" s="12" customFormat="1" ht="22.9" customHeight="1">
      <c r="B230" s="125"/>
      <c r="D230" s="126" t="s">
        <v>74</v>
      </c>
      <c r="E230" s="136" t="s">
        <v>306</v>
      </c>
      <c r="F230" s="136" t="s">
        <v>307</v>
      </c>
      <c r="I230" s="128"/>
      <c r="J230" s="137">
        <f>BK230</f>
        <v>0</v>
      </c>
      <c r="L230" s="125"/>
      <c r="M230" s="130"/>
      <c r="N230" s="131"/>
      <c r="O230" s="131"/>
      <c r="P230" s="132">
        <f>SUM(P231:P234)</f>
        <v>0</v>
      </c>
      <c r="Q230" s="131"/>
      <c r="R230" s="132">
        <f>SUM(R231:R234)</f>
        <v>0</v>
      </c>
      <c r="S230" s="131"/>
      <c r="T230" s="133">
        <f>SUM(T231:T234)</f>
        <v>0</v>
      </c>
      <c r="AR230" s="126" t="s">
        <v>80</v>
      </c>
      <c r="AT230" s="134" t="s">
        <v>74</v>
      </c>
      <c r="AU230" s="134" t="s">
        <v>80</v>
      </c>
      <c r="AY230" s="126" t="s">
        <v>126</v>
      </c>
      <c r="BK230" s="135">
        <f>SUM(BK231:BK234)</f>
        <v>0</v>
      </c>
    </row>
    <row r="231" spans="1:65" s="2" customFormat="1" ht="37.9" customHeight="1">
      <c r="A231" s="32"/>
      <c r="B231" s="138"/>
      <c r="C231" s="139" t="s">
        <v>308</v>
      </c>
      <c r="D231" s="139" t="s">
        <v>128</v>
      </c>
      <c r="E231" s="140" t="s">
        <v>309</v>
      </c>
      <c r="F231" s="141" t="s">
        <v>310</v>
      </c>
      <c r="G231" s="142" t="s">
        <v>311</v>
      </c>
      <c r="H231" s="143">
        <v>1.085</v>
      </c>
      <c r="I231" s="144"/>
      <c r="J231" s="145">
        <f>ROUND(I231*H231,2)</f>
        <v>0</v>
      </c>
      <c r="K231" s="141" t="s">
        <v>132</v>
      </c>
      <c r="L231" s="33"/>
      <c r="M231" s="146" t="s">
        <v>1</v>
      </c>
      <c r="N231" s="147" t="s">
        <v>40</v>
      </c>
      <c r="O231" s="58"/>
      <c r="P231" s="148">
        <f>O231*H231</f>
        <v>0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0" t="s">
        <v>133</v>
      </c>
      <c r="AT231" s="150" t="s">
        <v>128</v>
      </c>
      <c r="AU231" s="150" t="s">
        <v>82</v>
      </c>
      <c r="AY231" s="17" t="s">
        <v>126</v>
      </c>
      <c r="BE231" s="151">
        <f>IF(N231="základní",J231,0)</f>
        <v>0</v>
      </c>
      <c r="BF231" s="151">
        <f>IF(N231="snížená",J231,0)</f>
        <v>0</v>
      </c>
      <c r="BG231" s="151">
        <f>IF(N231="zákl. přenesená",J231,0)</f>
        <v>0</v>
      </c>
      <c r="BH231" s="151">
        <f>IF(N231="sníž. přenesená",J231,0)</f>
        <v>0</v>
      </c>
      <c r="BI231" s="151">
        <f>IF(N231="nulová",J231,0)</f>
        <v>0</v>
      </c>
      <c r="BJ231" s="17" t="s">
        <v>80</v>
      </c>
      <c r="BK231" s="151">
        <f>ROUND(I231*H231,2)</f>
        <v>0</v>
      </c>
      <c r="BL231" s="17" t="s">
        <v>133</v>
      </c>
      <c r="BM231" s="150" t="s">
        <v>312</v>
      </c>
    </row>
    <row r="232" spans="1:65" s="2" customFormat="1" ht="24.2" customHeight="1">
      <c r="A232" s="32"/>
      <c r="B232" s="138"/>
      <c r="C232" s="139" t="s">
        <v>313</v>
      </c>
      <c r="D232" s="139" t="s">
        <v>128</v>
      </c>
      <c r="E232" s="140" t="s">
        <v>314</v>
      </c>
      <c r="F232" s="141" t="s">
        <v>315</v>
      </c>
      <c r="G232" s="142" t="s">
        <v>311</v>
      </c>
      <c r="H232" s="143">
        <v>1.085</v>
      </c>
      <c r="I232" s="144"/>
      <c r="J232" s="145">
        <f>ROUND(I232*H232,2)</f>
        <v>0</v>
      </c>
      <c r="K232" s="141" t="s">
        <v>132</v>
      </c>
      <c r="L232" s="33"/>
      <c r="M232" s="146" t="s">
        <v>1</v>
      </c>
      <c r="N232" s="147" t="s">
        <v>40</v>
      </c>
      <c r="O232" s="58"/>
      <c r="P232" s="148">
        <f>O232*H232</f>
        <v>0</v>
      </c>
      <c r="Q232" s="148">
        <v>0</v>
      </c>
      <c r="R232" s="148">
        <f>Q232*H232</f>
        <v>0</v>
      </c>
      <c r="S232" s="148">
        <v>0</v>
      </c>
      <c r="T232" s="14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0" t="s">
        <v>133</v>
      </c>
      <c r="AT232" s="150" t="s">
        <v>128</v>
      </c>
      <c r="AU232" s="150" t="s">
        <v>82</v>
      </c>
      <c r="AY232" s="17" t="s">
        <v>126</v>
      </c>
      <c r="BE232" s="151">
        <f>IF(N232="základní",J232,0)</f>
        <v>0</v>
      </c>
      <c r="BF232" s="151">
        <f>IF(N232="snížená",J232,0)</f>
        <v>0</v>
      </c>
      <c r="BG232" s="151">
        <f>IF(N232="zákl. přenesená",J232,0)</f>
        <v>0</v>
      </c>
      <c r="BH232" s="151">
        <f>IF(N232="sníž. přenesená",J232,0)</f>
        <v>0</v>
      </c>
      <c r="BI232" s="151">
        <f>IF(N232="nulová",J232,0)</f>
        <v>0</v>
      </c>
      <c r="BJ232" s="17" t="s">
        <v>80</v>
      </c>
      <c r="BK232" s="151">
        <f>ROUND(I232*H232,2)</f>
        <v>0</v>
      </c>
      <c r="BL232" s="17" t="s">
        <v>133</v>
      </c>
      <c r="BM232" s="150" t="s">
        <v>316</v>
      </c>
    </row>
    <row r="233" spans="1:65" s="2" customFormat="1" ht="49.15" customHeight="1">
      <c r="A233" s="32"/>
      <c r="B233" s="138"/>
      <c r="C233" s="139" t="s">
        <v>317</v>
      </c>
      <c r="D233" s="139" t="s">
        <v>128</v>
      </c>
      <c r="E233" s="140" t="s">
        <v>318</v>
      </c>
      <c r="F233" s="141" t="s">
        <v>319</v>
      </c>
      <c r="G233" s="142" t="s">
        <v>311</v>
      </c>
      <c r="H233" s="143">
        <v>9.7650000000000006</v>
      </c>
      <c r="I233" s="144"/>
      <c r="J233" s="145">
        <f>ROUND(I233*H233,2)</f>
        <v>0</v>
      </c>
      <c r="K233" s="141" t="s">
        <v>132</v>
      </c>
      <c r="L233" s="33"/>
      <c r="M233" s="146" t="s">
        <v>1</v>
      </c>
      <c r="N233" s="147" t="s">
        <v>40</v>
      </c>
      <c r="O233" s="58"/>
      <c r="P233" s="148">
        <f>O233*H233</f>
        <v>0</v>
      </c>
      <c r="Q233" s="148">
        <v>0</v>
      </c>
      <c r="R233" s="148">
        <f>Q233*H233</f>
        <v>0</v>
      </c>
      <c r="S233" s="148">
        <v>0</v>
      </c>
      <c r="T233" s="14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0" t="s">
        <v>133</v>
      </c>
      <c r="AT233" s="150" t="s">
        <v>128</v>
      </c>
      <c r="AU233" s="150" t="s">
        <v>82</v>
      </c>
      <c r="AY233" s="17" t="s">
        <v>126</v>
      </c>
      <c r="BE233" s="151">
        <f>IF(N233="základní",J233,0)</f>
        <v>0</v>
      </c>
      <c r="BF233" s="151">
        <f>IF(N233="snížená",J233,0)</f>
        <v>0</v>
      </c>
      <c r="BG233" s="151">
        <f>IF(N233="zákl. přenesená",J233,0)</f>
        <v>0</v>
      </c>
      <c r="BH233" s="151">
        <f>IF(N233="sníž. přenesená",J233,0)</f>
        <v>0</v>
      </c>
      <c r="BI233" s="151">
        <f>IF(N233="nulová",J233,0)</f>
        <v>0</v>
      </c>
      <c r="BJ233" s="17" t="s">
        <v>80</v>
      </c>
      <c r="BK233" s="151">
        <f>ROUND(I233*H233,2)</f>
        <v>0</v>
      </c>
      <c r="BL233" s="17" t="s">
        <v>133</v>
      </c>
      <c r="BM233" s="150" t="s">
        <v>320</v>
      </c>
    </row>
    <row r="234" spans="1:65" s="13" customFormat="1">
      <c r="B234" s="152"/>
      <c r="D234" s="153" t="s">
        <v>135</v>
      </c>
      <c r="E234" s="154" t="s">
        <v>1</v>
      </c>
      <c r="F234" s="155" t="s">
        <v>321</v>
      </c>
      <c r="H234" s="156">
        <v>9.7650000000000006</v>
      </c>
      <c r="I234" s="157"/>
      <c r="L234" s="152"/>
      <c r="M234" s="158"/>
      <c r="N234" s="159"/>
      <c r="O234" s="159"/>
      <c r="P234" s="159"/>
      <c r="Q234" s="159"/>
      <c r="R234" s="159"/>
      <c r="S234" s="159"/>
      <c r="T234" s="160"/>
      <c r="AT234" s="154" t="s">
        <v>135</v>
      </c>
      <c r="AU234" s="154" t="s">
        <v>82</v>
      </c>
      <c r="AV234" s="13" t="s">
        <v>82</v>
      </c>
      <c r="AW234" s="13" t="s">
        <v>31</v>
      </c>
      <c r="AX234" s="13" t="s">
        <v>80</v>
      </c>
      <c r="AY234" s="154" t="s">
        <v>126</v>
      </c>
    </row>
    <row r="235" spans="1:65" s="12" customFormat="1" ht="22.9" customHeight="1">
      <c r="B235" s="125"/>
      <c r="D235" s="126" t="s">
        <v>74</v>
      </c>
      <c r="E235" s="136" t="s">
        <v>322</v>
      </c>
      <c r="F235" s="136" t="s">
        <v>323</v>
      </c>
      <c r="I235" s="128"/>
      <c r="J235" s="137">
        <f>BK235</f>
        <v>0</v>
      </c>
      <c r="L235" s="125"/>
      <c r="M235" s="130"/>
      <c r="N235" s="131"/>
      <c r="O235" s="131"/>
      <c r="P235" s="132">
        <f>P236</f>
        <v>0</v>
      </c>
      <c r="Q235" s="131"/>
      <c r="R235" s="132">
        <f>R236</f>
        <v>0</v>
      </c>
      <c r="S235" s="131"/>
      <c r="T235" s="133">
        <f>T236</f>
        <v>0</v>
      </c>
      <c r="AR235" s="126" t="s">
        <v>80</v>
      </c>
      <c r="AT235" s="134" t="s">
        <v>74</v>
      </c>
      <c r="AU235" s="134" t="s">
        <v>80</v>
      </c>
      <c r="AY235" s="126" t="s">
        <v>126</v>
      </c>
      <c r="BK235" s="135">
        <f>BK236</f>
        <v>0</v>
      </c>
    </row>
    <row r="236" spans="1:65" s="2" customFormat="1" ht="49.15" customHeight="1">
      <c r="A236" s="32"/>
      <c r="B236" s="138"/>
      <c r="C236" s="139" t="s">
        <v>324</v>
      </c>
      <c r="D236" s="139" t="s">
        <v>128</v>
      </c>
      <c r="E236" s="140" t="s">
        <v>325</v>
      </c>
      <c r="F236" s="141" t="s">
        <v>326</v>
      </c>
      <c r="G236" s="142" t="s">
        <v>311</v>
      </c>
      <c r="H236" s="143">
        <v>4.5060000000000002</v>
      </c>
      <c r="I236" s="144"/>
      <c r="J236" s="145">
        <f>ROUND(I236*H236,2)</f>
        <v>0</v>
      </c>
      <c r="K236" s="141" t="s">
        <v>132</v>
      </c>
      <c r="L236" s="33"/>
      <c r="M236" s="146" t="s">
        <v>1</v>
      </c>
      <c r="N236" s="147" t="s">
        <v>40</v>
      </c>
      <c r="O236" s="58"/>
      <c r="P236" s="148">
        <f>O236*H236</f>
        <v>0</v>
      </c>
      <c r="Q236" s="148">
        <v>0</v>
      </c>
      <c r="R236" s="148">
        <f>Q236*H236</f>
        <v>0</v>
      </c>
      <c r="S236" s="148">
        <v>0</v>
      </c>
      <c r="T236" s="14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0" t="s">
        <v>133</v>
      </c>
      <c r="AT236" s="150" t="s">
        <v>128</v>
      </c>
      <c r="AU236" s="150" t="s">
        <v>82</v>
      </c>
      <c r="AY236" s="17" t="s">
        <v>126</v>
      </c>
      <c r="BE236" s="151">
        <f>IF(N236="základní",J236,0)</f>
        <v>0</v>
      </c>
      <c r="BF236" s="151">
        <f>IF(N236="snížená",J236,0)</f>
        <v>0</v>
      </c>
      <c r="BG236" s="151">
        <f>IF(N236="zákl. přenesená",J236,0)</f>
        <v>0</v>
      </c>
      <c r="BH236" s="151">
        <f>IF(N236="sníž. přenesená",J236,0)</f>
        <v>0</v>
      </c>
      <c r="BI236" s="151">
        <f>IF(N236="nulová",J236,0)</f>
        <v>0</v>
      </c>
      <c r="BJ236" s="17" t="s">
        <v>80</v>
      </c>
      <c r="BK236" s="151">
        <f>ROUND(I236*H236,2)</f>
        <v>0</v>
      </c>
      <c r="BL236" s="17" t="s">
        <v>133</v>
      </c>
      <c r="BM236" s="150" t="s">
        <v>327</v>
      </c>
    </row>
    <row r="237" spans="1:65" s="12" customFormat="1" ht="25.9" customHeight="1">
      <c r="B237" s="125"/>
      <c r="D237" s="126" t="s">
        <v>74</v>
      </c>
      <c r="E237" s="127" t="s">
        <v>328</v>
      </c>
      <c r="F237" s="127" t="s">
        <v>329</v>
      </c>
      <c r="I237" s="128"/>
      <c r="J237" s="129">
        <f>BK237</f>
        <v>0</v>
      </c>
      <c r="L237" s="125"/>
      <c r="M237" s="130"/>
      <c r="N237" s="131"/>
      <c r="O237" s="131"/>
      <c r="P237" s="132">
        <f>P238+P251+P259+P272+P288</f>
        <v>0</v>
      </c>
      <c r="Q237" s="131"/>
      <c r="R237" s="132">
        <f>R238+R251+R259+R272+R288</f>
        <v>0.51875844999999998</v>
      </c>
      <c r="S237" s="131"/>
      <c r="T237" s="133">
        <f>T238+T251+T259+T272+T288</f>
        <v>0.64080400000000004</v>
      </c>
      <c r="AR237" s="126" t="s">
        <v>82</v>
      </c>
      <c r="AT237" s="134" t="s">
        <v>74</v>
      </c>
      <c r="AU237" s="134" t="s">
        <v>75</v>
      </c>
      <c r="AY237" s="126" t="s">
        <v>126</v>
      </c>
      <c r="BK237" s="135">
        <f>BK238+BK251+BK259+BK272+BK288</f>
        <v>0</v>
      </c>
    </row>
    <row r="238" spans="1:65" s="12" customFormat="1" ht="22.9" customHeight="1">
      <c r="B238" s="125"/>
      <c r="D238" s="126" t="s">
        <v>74</v>
      </c>
      <c r="E238" s="136" t="s">
        <v>330</v>
      </c>
      <c r="F238" s="136" t="s">
        <v>331</v>
      </c>
      <c r="I238" s="128"/>
      <c r="J238" s="137">
        <f>BK238</f>
        <v>0</v>
      </c>
      <c r="L238" s="125"/>
      <c r="M238" s="130"/>
      <c r="N238" s="131"/>
      <c r="O238" s="131"/>
      <c r="P238" s="132">
        <f>SUM(P239:P250)</f>
        <v>0</v>
      </c>
      <c r="Q238" s="131"/>
      <c r="R238" s="132">
        <f>SUM(R239:R250)</f>
        <v>9.6170400000000003E-2</v>
      </c>
      <c r="S238" s="131"/>
      <c r="T238" s="133">
        <f>SUM(T239:T250)</f>
        <v>0</v>
      </c>
      <c r="AR238" s="126" t="s">
        <v>82</v>
      </c>
      <c r="AT238" s="134" t="s">
        <v>74</v>
      </c>
      <c r="AU238" s="134" t="s">
        <v>80</v>
      </c>
      <c r="AY238" s="126" t="s">
        <v>126</v>
      </c>
      <c r="BK238" s="135">
        <f>SUM(BK239:BK250)</f>
        <v>0</v>
      </c>
    </row>
    <row r="239" spans="1:65" s="2" customFormat="1" ht="24.2" customHeight="1">
      <c r="A239" s="32"/>
      <c r="B239" s="138"/>
      <c r="C239" s="139" t="s">
        <v>332</v>
      </c>
      <c r="D239" s="139" t="s">
        <v>128</v>
      </c>
      <c r="E239" s="140" t="s">
        <v>333</v>
      </c>
      <c r="F239" s="141" t="s">
        <v>334</v>
      </c>
      <c r="G239" s="142" t="s">
        <v>131</v>
      </c>
      <c r="H239" s="143">
        <v>12.08</v>
      </c>
      <c r="I239" s="144"/>
      <c r="J239" s="145">
        <f>ROUND(I239*H239,2)</f>
        <v>0</v>
      </c>
      <c r="K239" s="141" t="s">
        <v>132</v>
      </c>
      <c r="L239" s="33"/>
      <c r="M239" s="146" t="s">
        <v>1</v>
      </c>
      <c r="N239" s="147" t="s">
        <v>40</v>
      </c>
      <c r="O239" s="58"/>
      <c r="P239" s="148">
        <f>O239*H239</f>
        <v>0</v>
      </c>
      <c r="Q239" s="148">
        <v>0</v>
      </c>
      <c r="R239" s="148">
        <f>Q239*H239</f>
        <v>0</v>
      </c>
      <c r="S239" s="148">
        <v>0</v>
      </c>
      <c r="T239" s="14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0" t="s">
        <v>230</v>
      </c>
      <c r="AT239" s="150" t="s">
        <v>128</v>
      </c>
      <c r="AU239" s="150" t="s">
        <v>82</v>
      </c>
      <c r="AY239" s="17" t="s">
        <v>126</v>
      </c>
      <c r="BE239" s="151">
        <f>IF(N239="základní",J239,0)</f>
        <v>0</v>
      </c>
      <c r="BF239" s="151">
        <f>IF(N239="snížená",J239,0)</f>
        <v>0</v>
      </c>
      <c r="BG239" s="151">
        <f>IF(N239="zákl. přenesená",J239,0)</f>
        <v>0</v>
      </c>
      <c r="BH239" s="151">
        <f>IF(N239="sníž. přenesená",J239,0)</f>
        <v>0</v>
      </c>
      <c r="BI239" s="151">
        <f>IF(N239="nulová",J239,0)</f>
        <v>0</v>
      </c>
      <c r="BJ239" s="17" t="s">
        <v>80</v>
      </c>
      <c r="BK239" s="151">
        <f>ROUND(I239*H239,2)</f>
        <v>0</v>
      </c>
      <c r="BL239" s="17" t="s">
        <v>230</v>
      </c>
      <c r="BM239" s="150" t="s">
        <v>335</v>
      </c>
    </row>
    <row r="240" spans="1:65" s="13" customFormat="1">
      <c r="B240" s="152"/>
      <c r="D240" s="153" t="s">
        <v>135</v>
      </c>
      <c r="E240" s="154" t="s">
        <v>1</v>
      </c>
      <c r="F240" s="155" t="s">
        <v>336</v>
      </c>
      <c r="H240" s="156">
        <v>12.08</v>
      </c>
      <c r="I240" s="157"/>
      <c r="L240" s="152"/>
      <c r="M240" s="158"/>
      <c r="N240" s="159"/>
      <c r="O240" s="159"/>
      <c r="P240" s="159"/>
      <c r="Q240" s="159"/>
      <c r="R240" s="159"/>
      <c r="S240" s="159"/>
      <c r="T240" s="160"/>
      <c r="AT240" s="154" t="s">
        <v>135</v>
      </c>
      <c r="AU240" s="154" t="s">
        <v>82</v>
      </c>
      <c r="AV240" s="13" t="s">
        <v>82</v>
      </c>
      <c r="AW240" s="13" t="s">
        <v>31</v>
      </c>
      <c r="AX240" s="13" t="s">
        <v>80</v>
      </c>
      <c r="AY240" s="154" t="s">
        <v>126</v>
      </c>
    </row>
    <row r="241" spans="1:65" s="2" customFormat="1" ht="14.45" customHeight="1">
      <c r="A241" s="32"/>
      <c r="B241" s="138"/>
      <c r="C241" s="168" t="s">
        <v>337</v>
      </c>
      <c r="D241" s="168" t="s">
        <v>179</v>
      </c>
      <c r="E241" s="169" t="s">
        <v>338</v>
      </c>
      <c r="F241" s="170" t="s">
        <v>339</v>
      </c>
      <c r="G241" s="171" t="s">
        <v>311</v>
      </c>
      <c r="H241" s="172">
        <v>4.0000000000000001E-3</v>
      </c>
      <c r="I241" s="173"/>
      <c r="J241" s="174">
        <f>ROUND(I241*H241,2)</f>
        <v>0</v>
      </c>
      <c r="K241" s="170" t="s">
        <v>132</v>
      </c>
      <c r="L241" s="175"/>
      <c r="M241" s="176" t="s">
        <v>1</v>
      </c>
      <c r="N241" s="177" t="s">
        <v>40</v>
      </c>
      <c r="O241" s="58"/>
      <c r="P241" s="148">
        <f>O241*H241</f>
        <v>0</v>
      </c>
      <c r="Q241" s="148">
        <v>1</v>
      </c>
      <c r="R241" s="148">
        <f>Q241*H241</f>
        <v>4.0000000000000001E-3</v>
      </c>
      <c r="S241" s="148">
        <v>0</v>
      </c>
      <c r="T241" s="14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0" t="s">
        <v>317</v>
      </c>
      <c r="AT241" s="150" t="s">
        <v>179</v>
      </c>
      <c r="AU241" s="150" t="s">
        <v>82</v>
      </c>
      <c r="AY241" s="17" t="s">
        <v>126</v>
      </c>
      <c r="BE241" s="151">
        <f>IF(N241="základní",J241,0)</f>
        <v>0</v>
      </c>
      <c r="BF241" s="151">
        <f>IF(N241="snížená",J241,0)</f>
        <v>0</v>
      </c>
      <c r="BG241" s="151">
        <f>IF(N241="zákl. přenesená",J241,0)</f>
        <v>0</v>
      </c>
      <c r="BH241" s="151">
        <f>IF(N241="sníž. přenesená",J241,0)</f>
        <v>0</v>
      </c>
      <c r="BI241" s="151">
        <f>IF(N241="nulová",J241,0)</f>
        <v>0</v>
      </c>
      <c r="BJ241" s="17" t="s">
        <v>80</v>
      </c>
      <c r="BK241" s="151">
        <f>ROUND(I241*H241,2)</f>
        <v>0</v>
      </c>
      <c r="BL241" s="17" t="s">
        <v>230</v>
      </c>
      <c r="BM241" s="150" t="s">
        <v>340</v>
      </c>
    </row>
    <row r="242" spans="1:65" s="13" customFormat="1">
      <c r="B242" s="152"/>
      <c r="D242" s="153" t="s">
        <v>135</v>
      </c>
      <c r="E242" s="154" t="s">
        <v>1</v>
      </c>
      <c r="F242" s="155" t="s">
        <v>341</v>
      </c>
      <c r="H242" s="156">
        <v>4.0000000000000001E-3</v>
      </c>
      <c r="I242" s="157"/>
      <c r="L242" s="152"/>
      <c r="M242" s="158"/>
      <c r="N242" s="159"/>
      <c r="O242" s="159"/>
      <c r="P242" s="159"/>
      <c r="Q242" s="159"/>
      <c r="R242" s="159"/>
      <c r="S242" s="159"/>
      <c r="T242" s="160"/>
      <c r="AT242" s="154" t="s">
        <v>135</v>
      </c>
      <c r="AU242" s="154" t="s">
        <v>82</v>
      </c>
      <c r="AV242" s="13" t="s">
        <v>82</v>
      </c>
      <c r="AW242" s="13" t="s">
        <v>31</v>
      </c>
      <c r="AX242" s="13" t="s">
        <v>80</v>
      </c>
      <c r="AY242" s="154" t="s">
        <v>126</v>
      </c>
    </row>
    <row r="243" spans="1:65" s="2" customFormat="1" ht="24.2" customHeight="1">
      <c r="A243" s="32"/>
      <c r="B243" s="138"/>
      <c r="C243" s="139" t="s">
        <v>342</v>
      </c>
      <c r="D243" s="139" t="s">
        <v>128</v>
      </c>
      <c r="E243" s="140" t="s">
        <v>343</v>
      </c>
      <c r="F243" s="141" t="s">
        <v>344</v>
      </c>
      <c r="G243" s="142" t="s">
        <v>131</v>
      </c>
      <c r="H243" s="143">
        <v>12.08</v>
      </c>
      <c r="I243" s="144"/>
      <c r="J243" s="145">
        <f>ROUND(I243*H243,2)</f>
        <v>0</v>
      </c>
      <c r="K243" s="141" t="s">
        <v>132</v>
      </c>
      <c r="L243" s="33"/>
      <c r="M243" s="146" t="s">
        <v>1</v>
      </c>
      <c r="N243" s="147" t="s">
        <v>40</v>
      </c>
      <c r="O243" s="58"/>
      <c r="P243" s="148">
        <f>O243*H243</f>
        <v>0</v>
      </c>
      <c r="Q243" s="148">
        <v>4.0000000000000002E-4</v>
      </c>
      <c r="R243" s="148">
        <f>Q243*H243</f>
        <v>4.8320000000000004E-3</v>
      </c>
      <c r="S243" s="148">
        <v>0</v>
      </c>
      <c r="T243" s="149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0" t="s">
        <v>230</v>
      </c>
      <c r="AT243" s="150" t="s">
        <v>128</v>
      </c>
      <c r="AU243" s="150" t="s">
        <v>82</v>
      </c>
      <c r="AY243" s="17" t="s">
        <v>126</v>
      </c>
      <c r="BE243" s="151">
        <f>IF(N243="základní",J243,0)</f>
        <v>0</v>
      </c>
      <c r="BF243" s="151">
        <f>IF(N243="snížená",J243,0)</f>
        <v>0</v>
      </c>
      <c r="BG243" s="151">
        <f>IF(N243="zákl. přenesená",J243,0)</f>
        <v>0</v>
      </c>
      <c r="BH243" s="151">
        <f>IF(N243="sníž. přenesená",J243,0)</f>
        <v>0</v>
      </c>
      <c r="BI243" s="151">
        <f>IF(N243="nulová",J243,0)</f>
        <v>0</v>
      </c>
      <c r="BJ243" s="17" t="s">
        <v>80</v>
      </c>
      <c r="BK243" s="151">
        <f>ROUND(I243*H243,2)</f>
        <v>0</v>
      </c>
      <c r="BL243" s="17" t="s">
        <v>230</v>
      </c>
      <c r="BM243" s="150" t="s">
        <v>345</v>
      </c>
    </row>
    <row r="244" spans="1:65" s="13" customFormat="1">
      <c r="B244" s="152"/>
      <c r="D244" s="153" t="s">
        <v>135</v>
      </c>
      <c r="E244" s="154" t="s">
        <v>1</v>
      </c>
      <c r="F244" s="155" t="s">
        <v>336</v>
      </c>
      <c r="H244" s="156">
        <v>12.08</v>
      </c>
      <c r="I244" s="157"/>
      <c r="L244" s="152"/>
      <c r="M244" s="158"/>
      <c r="N244" s="159"/>
      <c r="O244" s="159"/>
      <c r="P244" s="159"/>
      <c r="Q244" s="159"/>
      <c r="R244" s="159"/>
      <c r="S244" s="159"/>
      <c r="T244" s="160"/>
      <c r="AT244" s="154" t="s">
        <v>135</v>
      </c>
      <c r="AU244" s="154" t="s">
        <v>82</v>
      </c>
      <c r="AV244" s="13" t="s">
        <v>82</v>
      </c>
      <c r="AW244" s="13" t="s">
        <v>31</v>
      </c>
      <c r="AX244" s="13" t="s">
        <v>80</v>
      </c>
      <c r="AY244" s="154" t="s">
        <v>126</v>
      </c>
    </row>
    <row r="245" spans="1:65" s="2" customFormat="1" ht="37.9" customHeight="1">
      <c r="A245" s="32"/>
      <c r="B245" s="138"/>
      <c r="C245" s="168" t="s">
        <v>346</v>
      </c>
      <c r="D245" s="168" t="s">
        <v>179</v>
      </c>
      <c r="E245" s="169" t="s">
        <v>347</v>
      </c>
      <c r="F245" s="170" t="s">
        <v>348</v>
      </c>
      <c r="G245" s="171" t="s">
        <v>131</v>
      </c>
      <c r="H245" s="172">
        <v>14.496</v>
      </c>
      <c r="I245" s="173"/>
      <c r="J245" s="174">
        <f>ROUND(I245*H245,2)</f>
        <v>0</v>
      </c>
      <c r="K245" s="170" t="s">
        <v>132</v>
      </c>
      <c r="L245" s="175"/>
      <c r="M245" s="176" t="s">
        <v>1</v>
      </c>
      <c r="N245" s="177" t="s">
        <v>40</v>
      </c>
      <c r="O245" s="58"/>
      <c r="P245" s="148">
        <f>O245*H245</f>
        <v>0</v>
      </c>
      <c r="Q245" s="148">
        <v>5.4000000000000003E-3</v>
      </c>
      <c r="R245" s="148">
        <f>Q245*H245</f>
        <v>7.8278400000000012E-2</v>
      </c>
      <c r="S245" s="148">
        <v>0</v>
      </c>
      <c r="T245" s="149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0" t="s">
        <v>317</v>
      </c>
      <c r="AT245" s="150" t="s">
        <v>179</v>
      </c>
      <c r="AU245" s="150" t="s">
        <v>82</v>
      </c>
      <c r="AY245" s="17" t="s">
        <v>126</v>
      </c>
      <c r="BE245" s="151">
        <f>IF(N245="základní",J245,0)</f>
        <v>0</v>
      </c>
      <c r="BF245" s="151">
        <f>IF(N245="snížená",J245,0)</f>
        <v>0</v>
      </c>
      <c r="BG245" s="151">
        <f>IF(N245="zákl. přenesená",J245,0)</f>
        <v>0</v>
      </c>
      <c r="BH245" s="151">
        <f>IF(N245="sníž. přenesená",J245,0)</f>
        <v>0</v>
      </c>
      <c r="BI245" s="151">
        <f>IF(N245="nulová",J245,0)</f>
        <v>0</v>
      </c>
      <c r="BJ245" s="17" t="s">
        <v>80</v>
      </c>
      <c r="BK245" s="151">
        <f>ROUND(I245*H245,2)</f>
        <v>0</v>
      </c>
      <c r="BL245" s="17" t="s">
        <v>230</v>
      </c>
      <c r="BM245" s="150" t="s">
        <v>349</v>
      </c>
    </row>
    <row r="246" spans="1:65" s="13" customFormat="1">
      <c r="B246" s="152"/>
      <c r="D246" s="153" t="s">
        <v>135</v>
      </c>
      <c r="E246" s="154" t="s">
        <v>1</v>
      </c>
      <c r="F246" s="155" t="s">
        <v>350</v>
      </c>
      <c r="H246" s="156">
        <v>14.496</v>
      </c>
      <c r="I246" s="157"/>
      <c r="L246" s="152"/>
      <c r="M246" s="158"/>
      <c r="N246" s="159"/>
      <c r="O246" s="159"/>
      <c r="P246" s="159"/>
      <c r="Q246" s="159"/>
      <c r="R246" s="159"/>
      <c r="S246" s="159"/>
      <c r="T246" s="160"/>
      <c r="AT246" s="154" t="s">
        <v>135</v>
      </c>
      <c r="AU246" s="154" t="s">
        <v>82</v>
      </c>
      <c r="AV246" s="13" t="s">
        <v>82</v>
      </c>
      <c r="AW246" s="13" t="s">
        <v>31</v>
      </c>
      <c r="AX246" s="13" t="s">
        <v>80</v>
      </c>
      <c r="AY246" s="154" t="s">
        <v>126</v>
      </c>
    </row>
    <row r="247" spans="1:65" s="2" customFormat="1" ht="37.9" customHeight="1">
      <c r="A247" s="32"/>
      <c r="B247" s="138"/>
      <c r="C247" s="139" t="s">
        <v>351</v>
      </c>
      <c r="D247" s="139" t="s">
        <v>128</v>
      </c>
      <c r="E247" s="140" t="s">
        <v>352</v>
      </c>
      <c r="F247" s="141" t="s">
        <v>353</v>
      </c>
      <c r="G247" s="142" t="s">
        <v>131</v>
      </c>
      <c r="H247" s="143">
        <v>8.3049999999999997</v>
      </c>
      <c r="I247" s="144"/>
      <c r="J247" s="145">
        <f>ROUND(I247*H247,2)</f>
        <v>0</v>
      </c>
      <c r="K247" s="141" t="s">
        <v>132</v>
      </c>
      <c r="L247" s="33"/>
      <c r="M247" s="146" t="s">
        <v>1</v>
      </c>
      <c r="N247" s="147" t="s">
        <v>40</v>
      </c>
      <c r="O247" s="58"/>
      <c r="P247" s="148">
        <f>O247*H247</f>
        <v>0</v>
      </c>
      <c r="Q247" s="148">
        <v>8.0000000000000004E-4</v>
      </c>
      <c r="R247" s="148">
        <f>Q247*H247</f>
        <v>6.6439999999999997E-3</v>
      </c>
      <c r="S247" s="148">
        <v>0</v>
      </c>
      <c r="T247" s="149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0" t="s">
        <v>230</v>
      </c>
      <c r="AT247" s="150" t="s">
        <v>128</v>
      </c>
      <c r="AU247" s="150" t="s">
        <v>82</v>
      </c>
      <c r="AY247" s="17" t="s">
        <v>126</v>
      </c>
      <c r="BE247" s="151">
        <f>IF(N247="základní",J247,0)</f>
        <v>0</v>
      </c>
      <c r="BF247" s="151">
        <f>IF(N247="snížená",J247,0)</f>
        <v>0</v>
      </c>
      <c r="BG247" s="151">
        <f>IF(N247="zákl. přenesená",J247,0)</f>
        <v>0</v>
      </c>
      <c r="BH247" s="151">
        <f>IF(N247="sníž. přenesená",J247,0)</f>
        <v>0</v>
      </c>
      <c r="BI247" s="151">
        <f>IF(N247="nulová",J247,0)</f>
        <v>0</v>
      </c>
      <c r="BJ247" s="17" t="s">
        <v>80</v>
      </c>
      <c r="BK247" s="151">
        <f>ROUND(I247*H247,2)</f>
        <v>0</v>
      </c>
      <c r="BL247" s="17" t="s">
        <v>230</v>
      </c>
      <c r="BM247" s="150" t="s">
        <v>354</v>
      </c>
    </row>
    <row r="248" spans="1:65" s="13" customFormat="1">
      <c r="B248" s="152"/>
      <c r="D248" s="153" t="s">
        <v>135</v>
      </c>
      <c r="E248" s="154" t="s">
        <v>1</v>
      </c>
      <c r="F248" s="155" t="s">
        <v>355</v>
      </c>
      <c r="H248" s="156">
        <v>8.3049999999999997</v>
      </c>
      <c r="I248" s="157"/>
      <c r="L248" s="152"/>
      <c r="M248" s="158"/>
      <c r="N248" s="159"/>
      <c r="O248" s="159"/>
      <c r="P248" s="159"/>
      <c r="Q248" s="159"/>
      <c r="R248" s="159"/>
      <c r="S248" s="159"/>
      <c r="T248" s="160"/>
      <c r="AT248" s="154" t="s">
        <v>135</v>
      </c>
      <c r="AU248" s="154" t="s">
        <v>82</v>
      </c>
      <c r="AV248" s="13" t="s">
        <v>82</v>
      </c>
      <c r="AW248" s="13" t="s">
        <v>31</v>
      </c>
      <c r="AX248" s="13" t="s">
        <v>80</v>
      </c>
      <c r="AY248" s="154" t="s">
        <v>126</v>
      </c>
    </row>
    <row r="249" spans="1:65" s="2" customFormat="1" ht="24.2" customHeight="1">
      <c r="A249" s="32"/>
      <c r="B249" s="138"/>
      <c r="C249" s="139" t="s">
        <v>356</v>
      </c>
      <c r="D249" s="139" t="s">
        <v>128</v>
      </c>
      <c r="E249" s="140" t="s">
        <v>357</v>
      </c>
      <c r="F249" s="141" t="s">
        <v>358</v>
      </c>
      <c r="G249" s="142" t="s">
        <v>245</v>
      </c>
      <c r="H249" s="143">
        <v>15.1</v>
      </c>
      <c r="I249" s="144"/>
      <c r="J249" s="145">
        <f>ROUND(I249*H249,2)</f>
        <v>0</v>
      </c>
      <c r="K249" s="141" t="s">
        <v>132</v>
      </c>
      <c r="L249" s="33"/>
      <c r="M249" s="146" t="s">
        <v>1</v>
      </c>
      <c r="N249" s="147" t="s">
        <v>40</v>
      </c>
      <c r="O249" s="58"/>
      <c r="P249" s="148">
        <f>O249*H249</f>
        <v>0</v>
      </c>
      <c r="Q249" s="148">
        <v>1.6000000000000001E-4</v>
      </c>
      <c r="R249" s="148">
        <f>Q249*H249</f>
        <v>2.4160000000000002E-3</v>
      </c>
      <c r="S249" s="148">
        <v>0</v>
      </c>
      <c r="T249" s="149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0" t="s">
        <v>230</v>
      </c>
      <c r="AT249" s="150" t="s">
        <v>128</v>
      </c>
      <c r="AU249" s="150" t="s">
        <v>82</v>
      </c>
      <c r="AY249" s="17" t="s">
        <v>126</v>
      </c>
      <c r="BE249" s="151">
        <f>IF(N249="základní",J249,0)</f>
        <v>0</v>
      </c>
      <c r="BF249" s="151">
        <f>IF(N249="snížená",J249,0)</f>
        <v>0</v>
      </c>
      <c r="BG249" s="151">
        <f>IF(N249="zákl. přenesená",J249,0)</f>
        <v>0</v>
      </c>
      <c r="BH249" s="151">
        <f>IF(N249="sníž. přenesená",J249,0)</f>
        <v>0</v>
      </c>
      <c r="BI249" s="151">
        <f>IF(N249="nulová",J249,0)</f>
        <v>0</v>
      </c>
      <c r="BJ249" s="17" t="s">
        <v>80</v>
      </c>
      <c r="BK249" s="151">
        <f>ROUND(I249*H249,2)</f>
        <v>0</v>
      </c>
      <c r="BL249" s="17" t="s">
        <v>230</v>
      </c>
      <c r="BM249" s="150" t="s">
        <v>359</v>
      </c>
    </row>
    <row r="250" spans="1:65" s="2" customFormat="1" ht="37.9" customHeight="1">
      <c r="A250" s="32"/>
      <c r="B250" s="138"/>
      <c r="C250" s="139" t="s">
        <v>360</v>
      </c>
      <c r="D250" s="139" t="s">
        <v>128</v>
      </c>
      <c r="E250" s="140" t="s">
        <v>361</v>
      </c>
      <c r="F250" s="141" t="s">
        <v>362</v>
      </c>
      <c r="G250" s="142" t="s">
        <v>363</v>
      </c>
      <c r="H250" s="186"/>
      <c r="I250" s="144"/>
      <c r="J250" s="145">
        <f>ROUND(I250*H250,2)</f>
        <v>0</v>
      </c>
      <c r="K250" s="141" t="s">
        <v>132</v>
      </c>
      <c r="L250" s="33"/>
      <c r="M250" s="146" t="s">
        <v>1</v>
      </c>
      <c r="N250" s="147" t="s">
        <v>40</v>
      </c>
      <c r="O250" s="58"/>
      <c r="P250" s="148">
        <f>O250*H250</f>
        <v>0</v>
      </c>
      <c r="Q250" s="148">
        <v>0</v>
      </c>
      <c r="R250" s="148">
        <f>Q250*H250</f>
        <v>0</v>
      </c>
      <c r="S250" s="148">
        <v>0</v>
      </c>
      <c r="T250" s="14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0" t="s">
        <v>230</v>
      </c>
      <c r="AT250" s="150" t="s">
        <v>128</v>
      </c>
      <c r="AU250" s="150" t="s">
        <v>82</v>
      </c>
      <c r="AY250" s="17" t="s">
        <v>126</v>
      </c>
      <c r="BE250" s="151">
        <f>IF(N250="základní",J250,0)</f>
        <v>0</v>
      </c>
      <c r="BF250" s="151">
        <f>IF(N250="snížená",J250,0)</f>
        <v>0</v>
      </c>
      <c r="BG250" s="151">
        <f>IF(N250="zákl. přenesená",J250,0)</f>
        <v>0</v>
      </c>
      <c r="BH250" s="151">
        <f>IF(N250="sníž. přenesená",J250,0)</f>
        <v>0</v>
      </c>
      <c r="BI250" s="151">
        <f>IF(N250="nulová",J250,0)</f>
        <v>0</v>
      </c>
      <c r="BJ250" s="17" t="s">
        <v>80</v>
      </c>
      <c r="BK250" s="151">
        <f>ROUND(I250*H250,2)</f>
        <v>0</v>
      </c>
      <c r="BL250" s="17" t="s">
        <v>230</v>
      </c>
      <c r="BM250" s="150" t="s">
        <v>364</v>
      </c>
    </row>
    <row r="251" spans="1:65" s="12" customFormat="1" ht="22.9" customHeight="1">
      <c r="B251" s="125"/>
      <c r="D251" s="126" t="s">
        <v>74</v>
      </c>
      <c r="E251" s="136" t="s">
        <v>365</v>
      </c>
      <c r="F251" s="136" t="s">
        <v>366</v>
      </c>
      <c r="I251" s="128"/>
      <c r="J251" s="137">
        <f>BK251</f>
        <v>0</v>
      </c>
      <c r="L251" s="125"/>
      <c r="M251" s="130"/>
      <c r="N251" s="131"/>
      <c r="O251" s="131"/>
      <c r="P251" s="132">
        <f>SUM(P252:P258)</f>
        <v>0</v>
      </c>
      <c r="Q251" s="131"/>
      <c r="R251" s="132">
        <f>SUM(R252:R258)</f>
        <v>2.12E-2</v>
      </c>
      <c r="S251" s="131"/>
      <c r="T251" s="133">
        <f>SUM(T252:T258)</f>
        <v>0</v>
      </c>
      <c r="AR251" s="126" t="s">
        <v>82</v>
      </c>
      <c r="AT251" s="134" t="s">
        <v>74</v>
      </c>
      <c r="AU251" s="134" t="s">
        <v>80</v>
      </c>
      <c r="AY251" s="126" t="s">
        <v>126</v>
      </c>
      <c r="BK251" s="135">
        <f>SUM(BK252:BK258)</f>
        <v>0</v>
      </c>
    </row>
    <row r="252" spans="1:65" s="2" customFormat="1" ht="24.2" customHeight="1">
      <c r="A252" s="32"/>
      <c r="B252" s="138"/>
      <c r="C252" s="139" t="s">
        <v>367</v>
      </c>
      <c r="D252" s="139" t="s">
        <v>128</v>
      </c>
      <c r="E252" s="140" t="s">
        <v>368</v>
      </c>
      <c r="F252" s="141" t="s">
        <v>369</v>
      </c>
      <c r="G252" s="142" t="s">
        <v>245</v>
      </c>
      <c r="H252" s="143">
        <v>10.6</v>
      </c>
      <c r="I252" s="144"/>
      <c r="J252" s="145">
        <f>ROUND(I252*H252,2)</f>
        <v>0</v>
      </c>
      <c r="K252" s="141" t="s">
        <v>1</v>
      </c>
      <c r="L252" s="33"/>
      <c r="M252" s="146" t="s">
        <v>1</v>
      </c>
      <c r="N252" s="147" t="s">
        <v>40</v>
      </c>
      <c r="O252" s="58"/>
      <c r="P252" s="148">
        <f>O252*H252</f>
        <v>0</v>
      </c>
      <c r="Q252" s="148">
        <v>2E-3</v>
      </c>
      <c r="R252" s="148">
        <f>Q252*H252</f>
        <v>2.12E-2</v>
      </c>
      <c r="S252" s="148">
        <v>0</v>
      </c>
      <c r="T252" s="14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0" t="s">
        <v>230</v>
      </c>
      <c r="AT252" s="150" t="s">
        <v>128</v>
      </c>
      <c r="AU252" s="150" t="s">
        <v>82</v>
      </c>
      <c r="AY252" s="17" t="s">
        <v>126</v>
      </c>
      <c r="BE252" s="151">
        <f>IF(N252="základní",J252,0)</f>
        <v>0</v>
      </c>
      <c r="BF252" s="151">
        <f>IF(N252="snížená",J252,0)</f>
        <v>0</v>
      </c>
      <c r="BG252" s="151">
        <f>IF(N252="zákl. přenesená",J252,0)</f>
        <v>0</v>
      </c>
      <c r="BH252" s="151">
        <f>IF(N252="sníž. přenesená",J252,0)</f>
        <v>0</v>
      </c>
      <c r="BI252" s="151">
        <f>IF(N252="nulová",J252,0)</f>
        <v>0</v>
      </c>
      <c r="BJ252" s="17" t="s">
        <v>80</v>
      </c>
      <c r="BK252" s="151">
        <f>ROUND(I252*H252,2)</f>
        <v>0</v>
      </c>
      <c r="BL252" s="17" t="s">
        <v>230</v>
      </c>
      <c r="BM252" s="150" t="s">
        <v>370</v>
      </c>
    </row>
    <row r="253" spans="1:65" s="14" customFormat="1">
      <c r="B253" s="161"/>
      <c r="D253" s="153" t="s">
        <v>135</v>
      </c>
      <c r="E253" s="162" t="s">
        <v>1</v>
      </c>
      <c r="F253" s="163" t="s">
        <v>371</v>
      </c>
      <c r="H253" s="162" t="s">
        <v>1</v>
      </c>
      <c r="I253" s="164"/>
      <c r="L253" s="161"/>
      <c r="M253" s="165"/>
      <c r="N253" s="166"/>
      <c r="O253" s="166"/>
      <c r="P253" s="166"/>
      <c r="Q253" s="166"/>
      <c r="R253" s="166"/>
      <c r="S253" s="166"/>
      <c r="T253" s="167"/>
      <c r="AT253" s="162" t="s">
        <v>135</v>
      </c>
      <c r="AU253" s="162" t="s">
        <v>82</v>
      </c>
      <c r="AV253" s="14" t="s">
        <v>80</v>
      </c>
      <c r="AW253" s="14" t="s">
        <v>31</v>
      </c>
      <c r="AX253" s="14" t="s">
        <v>75</v>
      </c>
      <c r="AY253" s="162" t="s">
        <v>126</v>
      </c>
    </row>
    <row r="254" spans="1:65" s="14" customFormat="1">
      <c r="B254" s="161"/>
      <c r="D254" s="153" t="s">
        <v>135</v>
      </c>
      <c r="E254" s="162" t="s">
        <v>1</v>
      </c>
      <c r="F254" s="163" t="s">
        <v>372</v>
      </c>
      <c r="H254" s="162" t="s">
        <v>1</v>
      </c>
      <c r="I254" s="164"/>
      <c r="L254" s="161"/>
      <c r="M254" s="165"/>
      <c r="N254" s="166"/>
      <c r="O254" s="166"/>
      <c r="P254" s="166"/>
      <c r="Q254" s="166"/>
      <c r="R254" s="166"/>
      <c r="S254" s="166"/>
      <c r="T254" s="167"/>
      <c r="AT254" s="162" t="s">
        <v>135</v>
      </c>
      <c r="AU254" s="162" t="s">
        <v>82</v>
      </c>
      <c r="AV254" s="14" t="s">
        <v>80</v>
      </c>
      <c r="AW254" s="14" t="s">
        <v>31</v>
      </c>
      <c r="AX254" s="14" t="s">
        <v>75</v>
      </c>
      <c r="AY254" s="162" t="s">
        <v>126</v>
      </c>
    </row>
    <row r="255" spans="1:65" s="13" customFormat="1">
      <c r="B255" s="152"/>
      <c r="D255" s="153" t="s">
        <v>135</v>
      </c>
      <c r="E255" s="154" t="s">
        <v>1</v>
      </c>
      <c r="F255" s="155" t="s">
        <v>373</v>
      </c>
      <c r="H255" s="156">
        <v>5.2</v>
      </c>
      <c r="I255" s="157"/>
      <c r="L255" s="152"/>
      <c r="M255" s="158"/>
      <c r="N255" s="159"/>
      <c r="O255" s="159"/>
      <c r="P255" s="159"/>
      <c r="Q255" s="159"/>
      <c r="R255" s="159"/>
      <c r="S255" s="159"/>
      <c r="T255" s="160"/>
      <c r="AT255" s="154" t="s">
        <v>135</v>
      </c>
      <c r="AU255" s="154" t="s">
        <v>82</v>
      </c>
      <c r="AV255" s="13" t="s">
        <v>82</v>
      </c>
      <c r="AW255" s="13" t="s">
        <v>31</v>
      </c>
      <c r="AX255" s="13" t="s">
        <v>75</v>
      </c>
      <c r="AY255" s="154" t="s">
        <v>126</v>
      </c>
    </row>
    <row r="256" spans="1:65" s="13" customFormat="1">
      <c r="B256" s="152"/>
      <c r="D256" s="153" t="s">
        <v>135</v>
      </c>
      <c r="E256" s="154" t="s">
        <v>1</v>
      </c>
      <c r="F256" s="155" t="s">
        <v>374</v>
      </c>
      <c r="H256" s="156">
        <v>5.4</v>
      </c>
      <c r="I256" s="157"/>
      <c r="L256" s="152"/>
      <c r="M256" s="158"/>
      <c r="N256" s="159"/>
      <c r="O256" s="159"/>
      <c r="P256" s="159"/>
      <c r="Q256" s="159"/>
      <c r="R256" s="159"/>
      <c r="S256" s="159"/>
      <c r="T256" s="160"/>
      <c r="AT256" s="154" t="s">
        <v>135</v>
      </c>
      <c r="AU256" s="154" t="s">
        <v>82</v>
      </c>
      <c r="AV256" s="13" t="s">
        <v>82</v>
      </c>
      <c r="AW256" s="13" t="s">
        <v>31</v>
      </c>
      <c r="AX256" s="13" t="s">
        <v>75</v>
      </c>
      <c r="AY256" s="154" t="s">
        <v>126</v>
      </c>
    </row>
    <row r="257" spans="1:65" s="15" customFormat="1">
      <c r="B257" s="178"/>
      <c r="D257" s="153" t="s">
        <v>135</v>
      </c>
      <c r="E257" s="179" t="s">
        <v>1</v>
      </c>
      <c r="F257" s="180" t="s">
        <v>201</v>
      </c>
      <c r="H257" s="181">
        <v>10.600000000000001</v>
      </c>
      <c r="I257" s="182"/>
      <c r="L257" s="178"/>
      <c r="M257" s="183"/>
      <c r="N257" s="184"/>
      <c r="O257" s="184"/>
      <c r="P257" s="184"/>
      <c r="Q257" s="184"/>
      <c r="R257" s="184"/>
      <c r="S257" s="184"/>
      <c r="T257" s="185"/>
      <c r="AT257" s="179" t="s">
        <v>135</v>
      </c>
      <c r="AU257" s="179" t="s">
        <v>82</v>
      </c>
      <c r="AV257" s="15" t="s">
        <v>133</v>
      </c>
      <c r="AW257" s="15" t="s">
        <v>31</v>
      </c>
      <c r="AX257" s="15" t="s">
        <v>80</v>
      </c>
      <c r="AY257" s="179" t="s">
        <v>126</v>
      </c>
    </row>
    <row r="258" spans="1:65" s="2" customFormat="1" ht="37.9" customHeight="1">
      <c r="A258" s="32"/>
      <c r="B258" s="138"/>
      <c r="C258" s="139" t="s">
        <v>375</v>
      </c>
      <c r="D258" s="139" t="s">
        <v>128</v>
      </c>
      <c r="E258" s="140" t="s">
        <v>376</v>
      </c>
      <c r="F258" s="141" t="s">
        <v>377</v>
      </c>
      <c r="G258" s="142" t="s">
        <v>363</v>
      </c>
      <c r="H258" s="186"/>
      <c r="I258" s="144"/>
      <c r="J258" s="145">
        <f>ROUND(I258*H258,2)</f>
        <v>0</v>
      </c>
      <c r="K258" s="141" t="s">
        <v>132</v>
      </c>
      <c r="L258" s="33"/>
      <c r="M258" s="146" t="s">
        <v>1</v>
      </c>
      <c r="N258" s="147" t="s">
        <v>40</v>
      </c>
      <c r="O258" s="58"/>
      <c r="P258" s="148">
        <f>O258*H258</f>
        <v>0</v>
      </c>
      <c r="Q258" s="148">
        <v>0</v>
      </c>
      <c r="R258" s="148">
        <f>Q258*H258</f>
        <v>0</v>
      </c>
      <c r="S258" s="148">
        <v>0</v>
      </c>
      <c r="T258" s="149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0" t="s">
        <v>230</v>
      </c>
      <c r="AT258" s="150" t="s">
        <v>128</v>
      </c>
      <c r="AU258" s="150" t="s">
        <v>82</v>
      </c>
      <c r="AY258" s="17" t="s">
        <v>126</v>
      </c>
      <c r="BE258" s="151">
        <f>IF(N258="základní",J258,0)</f>
        <v>0</v>
      </c>
      <c r="BF258" s="151">
        <f>IF(N258="snížená",J258,0)</f>
        <v>0</v>
      </c>
      <c r="BG258" s="151">
        <f>IF(N258="zákl. přenesená",J258,0)</f>
        <v>0</v>
      </c>
      <c r="BH258" s="151">
        <f>IF(N258="sníž. přenesená",J258,0)</f>
        <v>0</v>
      </c>
      <c r="BI258" s="151">
        <f>IF(N258="nulová",J258,0)</f>
        <v>0</v>
      </c>
      <c r="BJ258" s="17" t="s">
        <v>80</v>
      </c>
      <c r="BK258" s="151">
        <f>ROUND(I258*H258,2)</f>
        <v>0</v>
      </c>
      <c r="BL258" s="17" t="s">
        <v>230</v>
      </c>
      <c r="BM258" s="150" t="s">
        <v>378</v>
      </c>
    </row>
    <row r="259" spans="1:65" s="12" customFormat="1" ht="22.9" customHeight="1">
      <c r="B259" s="125"/>
      <c r="D259" s="126" t="s">
        <v>74</v>
      </c>
      <c r="E259" s="136" t="s">
        <v>379</v>
      </c>
      <c r="F259" s="136" t="s">
        <v>380</v>
      </c>
      <c r="I259" s="128"/>
      <c r="J259" s="137">
        <f>BK259</f>
        <v>0</v>
      </c>
      <c r="L259" s="125"/>
      <c r="M259" s="130"/>
      <c r="N259" s="131"/>
      <c r="O259" s="131"/>
      <c r="P259" s="132">
        <f>SUM(P260:P271)</f>
        <v>0</v>
      </c>
      <c r="Q259" s="131"/>
      <c r="R259" s="132">
        <f>SUM(R260:R271)</f>
        <v>0.17220000000000002</v>
      </c>
      <c r="S259" s="131"/>
      <c r="T259" s="133">
        <f>SUM(T260:T271)</f>
        <v>0.105504</v>
      </c>
      <c r="AR259" s="126" t="s">
        <v>82</v>
      </c>
      <c r="AT259" s="134" t="s">
        <v>74</v>
      </c>
      <c r="AU259" s="134" t="s">
        <v>80</v>
      </c>
      <c r="AY259" s="126" t="s">
        <v>126</v>
      </c>
      <c r="BK259" s="135">
        <f>SUM(BK260:BK271)</f>
        <v>0</v>
      </c>
    </row>
    <row r="260" spans="1:65" s="2" customFormat="1" ht="37.9" customHeight="1">
      <c r="A260" s="32"/>
      <c r="B260" s="138"/>
      <c r="C260" s="139" t="s">
        <v>381</v>
      </c>
      <c r="D260" s="139" t="s">
        <v>128</v>
      </c>
      <c r="E260" s="140" t="s">
        <v>382</v>
      </c>
      <c r="F260" s="141" t="s">
        <v>383</v>
      </c>
      <c r="G260" s="142" t="s">
        <v>131</v>
      </c>
      <c r="H260" s="143">
        <v>0.67200000000000004</v>
      </c>
      <c r="I260" s="144"/>
      <c r="J260" s="145">
        <f>ROUND(I260*H260,2)</f>
        <v>0</v>
      </c>
      <c r="K260" s="141" t="s">
        <v>132</v>
      </c>
      <c r="L260" s="33"/>
      <c r="M260" s="146" t="s">
        <v>1</v>
      </c>
      <c r="N260" s="147" t="s">
        <v>40</v>
      </c>
      <c r="O260" s="58"/>
      <c r="P260" s="148">
        <f>O260*H260</f>
        <v>0</v>
      </c>
      <c r="Q260" s="148">
        <v>0</v>
      </c>
      <c r="R260" s="148">
        <f>Q260*H260</f>
        <v>0</v>
      </c>
      <c r="S260" s="148">
        <v>0.157</v>
      </c>
      <c r="T260" s="149">
        <f>S260*H260</f>
        <v>0.105504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0" t="s">
        <v>230</v>
      </c>
      <c r="AT260" s="150" t="s">
        <v>128</v>
      </c>
      <c r="AU260" s="150" t="s">
        <v>82</v>
      </c>
      <c r="AY260" s="17" t="s">
        <v>126</v>
      </c>
      <c r="BE260" s="151">
        <f>IF(N260="základní",J260,0)</f>
        <v>0</v>
      </c>
      <c r="BF260" s="151">
        <f>IF(N260="snížená",J260,0)</f>
        <v>0</v>
      </c>
      <c r="BG260" s="151">
        <f>IF(N260="zákl. přenesená",J260,0)</f>
        <v>0</v>
      </c>
      <c r="BH260" s="151">
        <f>IF(N260="sníž. přenesená",J260,0)</f>
        <v>0</v>
      </c>
      <c r="BI260" s="151">
        <f>IF(N260="nulová",J260,0)</f>
        <v>0</v>
      </c>
      <c r="BJ260" s="17" t="s">
        <v>80</v>
      </c>
      <c r="BK260" s="151">
        <f>ROUND(I260*H260,2)</f>
        <v>0</v>
      </c>
      <c r="BL260" s="17" t="s">
        <v>230</v>
      </c>
      <c r="BM260" s="150" t="s">
        <v>384</v>
      </c>
    </row>
    <row r="261" spans="1:65" s="13" customFormat="1">
      <c r="B261" s="152"/>
      <c r="D261" s="153" t="s">
        <v>135</v>
      </c>
      <c r="E261" s="154" t="s">
        <v>1</v>
      </c>
      <c r="F261" s="155" t="s">
        <v>385</v>
      </c>
      <c r="H261" s="156">
        <v>0.67200000000000004</v>
      </c>
      <c r="I261" s="157"/>
      <c r="L261" s="152"/>
      <c r="M261" s="158"/>
      <c r="N261" s="159"/>
      <c r="O261" s="159"/>
      <c r="P261" s="159"/>
      <c r="Q261" s="159"/>
      <c r="R261" s="159"/>
      <c r="S261" s="159"/>
      <c r="T261" s="160"/>
      <c r="AT261" s="154" t="s">
        <v>135</v>
      </c>
      <c r="AU261" s="154" t="s">
        <v>82</v>
      </c>
      <c r="AV261" s="13" t="s">
        <v>82</v>
      </c>
      <c r="AW261" s="13" t="s">
        <v>31</v>
      </c>
      <c r="AX261" s="13" t="s">
        <v>80</v>
      </c>
      <c r="AY261" s="154" t="s">
        <v>126</v>
      </c>
    </row>
    <row r="262" spans="1:65" s="2" customFormat="1" ht="49.15" customHeight="1">
      <c r="A262" s="32"/>
      <c r="B262" s="138"/>
      <c r="C262" s="139" t="s">
        <v>386</v>
      </c>
      <c r="D262" s="139" t="s">
        <v>128</v>
      </c>
      <c r="E262" s="140" t="s">
        <v>387</v>
      </c>
      <c r="F262" s="141" t="s">
        <v>388</v>
      </c>
      <c r="G262" s="142" t="s">
        <v>245</v>
      </c>
      <c r="H262" s="143">
        <v>2.2999999999999998</v>
      </c>
      <c r="I262" s="144"/>
      <c r="J262" s="145">
        <f>ROUND(I262*H262,2)</f>
        <v>0</v>
      </c>
      <c r="K262" s="141" t="s">
        <v>132</v>
      </c>
      <c r="L262" s="33"/>
      <c r="M262" s="146" t="s">
        <v>1</v>
      </c>
      <c r="N262" s="147" t="s">
        <v>40</v>
      </c>
      <c r="O262" s="58"/>
      <c r="P262" s="148">
        <f>O262*H262</f>
        <v>0</v>
      </c>
      <c r="Q262" s="148">
        <v>1.4E-2</v>
      </c>
      <c r="R262" s="148">
        <f>Q262*H262</f>
        <v>3.2199999999999999E-2</v>
      </c>
      <c r="S262" s="148">
        <v>0</v>
      </c>
      <c r="T262" s="14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0" t="s">
        <v>230</v>
      </c>
      <c r="AT262" s="150" t="s">
        <v>128</v>
      </c>
      <c r="AU262" s="150" t="s">
        <v>82</v>
      </c>
      <c r="AY262" s="17" t="s">
        <v>126</v>
      </c>
      <c r="BE262" s="151">
        <f>IF(N262="základní",J262,0)</f>
        <v>0</v>
      </c>
      <c r="BF262" s="151">
        <f>IF(N262="snížená",J262,0)</f>
        <v>0</v>
      </c>
      <c r="BG262" s="151">
        <f>IF(N262="zákl. přenesená",J262,0)</f>
        <v>0</v>
      </c>
      <c r="BH262" s="151">
        <f>IF(N262="sníž. přenesená",J262,0)</f>
        <v>0</v>
      </c>
      <c r="BI262" s="151">
        <f>IF(N262="nulová",J262,0)</f>
        <v>0</v>
      </c>
      <c r="BJ262" s="17" t="s">
        <v>80</v>
      </c>
      <c r="BK262" s="151">
        <f>ROUND(I262*H262,2)</f>
        <v>0</v>
      </c>
      <c r="BL262" s="17" t="s">
        <v>230</v>
      </c>
      <c r="BM262" s="150" t="s">
        <v>389</v>
      </c>
    </row>
    <row r="263" spans="1:65" s="14" customFormat="1">
      <c r="B263" s="161"/>
      <c r="D263" s="153" t="s">
        <v>135</v>
      </c>
      <c r="E263" s="162" t="s">
        <v>1</v>
      </c>
      <c r="F263" s="163" t="s">
        <v>390</v>
      </c>
      <c r="H263" s="162" t="s">
        <v>1</v>
      </c>
      <c r="I263" s="164"/>
      <c r="L263" s="161"/>
      <c r="M263" s="165"/>
      <c r="N263" s="166"/>
      <c r="O263" s="166"/>
      <c r="P263" s="166"/>
      <c r="Q263" s="166"/>
      <c r="R263" s="166"/>
      <c r="S263" s="166"/>
      <c r="T263" s="167"/>
      <c r="AT263" s="162" t="s">
        <v>135</v>
      </c>
      <c r="AU263" s="162" t="s">
        <v>82</v>
      </c>
      <c r="AV263" s="14" t="s">
        <v>80</v>
      </c>
      <c r="AW263" s="14" t="s">
        <v>31</v>
      </c>
      <c r="AX263" s="14" t="s">
        <v>75</v>
      </c>
      <c r="AY263" s="162" t="s">
        <v>126</v>
      </c>
    </row>
    <row r="264" spans="1:65" s="13" customFormat="1">
      <c r="B264" s="152"/>
      <c r="D264" s="153" t="s">
        <v>135</v>
      </c>
      <c r="E264" s="154" t="s">
        <v>1</v>
      </c>
      <c r="F264" s="155" t="s">
        <v>391</v>
      </c>
      <c r="H264" s="156">
        <v>2.2999999999999998</v>
      </c>
      <c r="I264" s="157"/>
      <c r="L264" s="152"/>
      <c r="M264" s="158"/>
      <c r="N264" s="159"/>
      <c r="O264" s="159"/>
      <c r="P264" s="159"/>
      <c r="Q264" s="159"/>
      <c r="R264" s="159"/>
      <c r="S264" s="159"/>
      <c r="T264" s="160"/>
      <c r="AT264" s="154" t="s">
        <v>135</v>
      </c>
      <c r="AU264" s="154" t="s">
        <v>82</v>
      </c>
      <c r="AV264" s="13" t="s">
        <v>82</v>
      </c>
      <c r="AW264" s="13" t="s">
        <v>31</v>
      </c>
      <c r="AX264" s="13" t="s">
        <v>80</v>
      </c>
      <c r="AY264" s="154" t="s">
        <v>126</v>
      </c>
    </row>
    <row r="265" spans="1:65" s="2" customFormat="1" ht="14.45" customHeight="1">
      <c r="A265" s="32"/>
      <c r="B265" s="138"/>
      <c r="C265" s="168" t="s">
        <v>163</v>
      </c>
      <c r="D265" s="168" t="s">
        <v>179</v>
      </c>
      <c r="E265" s="169" t="s">
        <v>392</v>
      </c>
      <c r="F265" s="170" t="s">
        <v>393</v>
      </c>
      <c r="G265" s="171" t="s">
        <v>261</v>
      </c>
      <c r="H265" s="172">
        <v>1</v>
      </c>
      <c r="I265" s="173"/>
      <c r="J265" s="174">
        <f>ROUND(I265*H265,2)</f>
        <v>0</v>
      </c>
      <c r="K265" s="170" t="s">
        <v>1</v>
      </c>
      <c r="L265" s="175"/>
      <c r="M265" s="176" t="s">
        <v>1</v>
      </c>
      <c r="N265" s="177" t="s">
        <v>40</v>
      </c>
      <c r="O265" s="58"/>
      <c r="P265" s="148">
        <f>O265*H265</f>
        <v>0</v>
      </c>
      <c r="Q265" s="148">
        <v>7.0000000000000007E-2</v>
      </c>
      <c r="R265" s="148">
        <f>Q265*H265</f>
        <v>7.0000000000000007E-2</v>
      </c>
      <c r="S265" s="148">
        <v>0</v>
      </c>
      <c r="T265" s="149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0" t="s">
        <v>317</v>
      </c>
      <c r="AT265" s="150" t="s">
        <v>179</v>
      </c>
      <c r="AU265" s="150" t="s">
        <v>82</v>
      </c>
      <c r="AY265" s="17" t="s">
        <v>126</v>
      </c>
      <c r="BE265" s="151">
        <f>IF(N265="základní",J265,0)</f>
        <v>0</v>
      </c>
      <c r="BF265" s="151">
        <f>IF(N265="snížená",J265,0)</f>
        <v>0</v>
      </c>
      <c r="BG265" s="151">
        <f>IF(N265="zákl. přenesená",J265,0)</f>
        <v>0</v>
      </c>
      <c r="BH265" s="151">
        <f>IF(N265="sníž. přenesená",J265,0)</f>
        <v>0</v>
      </c>
      <c r="BI265" s="151">
        <f>IF(N265="nulová",J265,0)</f>
        <v>0</v>
      </c>
      <c r="BJ265" s="17" t="s">
        <v>80</v>
      </c>
      <c r="BK265" s="151">
        <f>ROUND(I265*H265,2)</f>
        <v>0</v>
      </c>
      <c r="BL265" s="17" t="s">
        <v>230</v>
      </c>
      <c r="BM265" s="150" t="s">
        <v>394</v>
      </c>
    </row>
    <row r="266" spans="1:65" s="14" customFormat="1">
      <c r="B266" s="161"/>
      <c r="D266" s="153" t="s">
        <v>135</v>
      </c>
      <c r="E266" s="162" t="s">
        <v>1</v>
      </c>
      <c r="F266" s="163" t="s">
        <v>395</v>
      </c>
      <c r="H266" s="162" t="s">
        <v>1</v>
      </c>
      <c r="I266" s="164"/>
      <c r="L266" s="161"/>
      <c r="M266" s="165"/>
      <c r="N266" s="166"/>
      <c r="O266" s="166"/>
      <c r="P266" s="166"/>
      <c r="Q266" s="166"/>
      <c r="R266" s="166"/>
      <c r="S266" s="166"/>
      <c r="T266" s="167"/>
      <c r="AT266" s="162" t="s">
        <v>135</v>
      </c>
      <c r="AU266" s="162" t="s">
        <v>82</v>
      </c>
      <c r="AV266" s="14" t="s">
        <v>80</v>
      </c>
      <c r="AW266" s="14" t="s">
        <v>31</v>
      </c>
      <c r="AX266" s="14" t="s">
        <v>75</v>
      </c>
      <c r="AY266" s="162" t="s">
        <v>126</v>
      </c>
    </row>
    <row r="267" spans="1:65" s="13" customFormat="1">
      <c r="B267" s="152"/>
      <c r="D267" s="153" t="s">
        <v>135</v>
      </c>
      <c r="E267" s="154" t="s">
        <v>1</v>
      </c>
      <c r="F267" s="155" t="s">
        <v>80</v>
      </c>
      <c r="H267" s="156">
        <v>1</v>
      </c>
      <c r="I267" s="157"/>
      <c r="L267" s="152"/>
      <c r="M267" s="158"/>
      <c r="N267" s="159"/>
      <c r="O267" s="159"/>
      <c r="P267" s="159"/>
      <c r="Q267" s="159"/>
      <c r="R267" s="159"/>
      <c r="S267" s="159"/>
      <c r="T267" s="160"/>
      <c r="AT267" s="154" t="s">
        <v>135</v>
      </c>
      <c r="AU267" s="154" t="s">
        <v>82</v>
      </c>
      <c r="AV267" s="13" t="s">
        <v>82</v>
      </c>
      <c r="AW267" s="13" t="s">
        <v>31</v>
      </c>
      <c r="AX267" s="13" t="s">
        <v>80</v>
      </c>
      <c r="AY267" s="154" t="s">
        <v>126</v>
      </c>
    </row>
    <row r="268" spans="1:65" s="2" customFormat="1" ht="14.45" customHeight="1">
      <c r="A268" s="32"/>
      <c r="B268" s="138"/>
      <c r="C268" s="168" t="s">
        <v>396</v>
      </c>
      <c r="D268" s="168" t="s">
        <v>179</v>
      </c>
      <c r="E268" s="169" t="s">
        <v>397</v>
      </c>
      <c r="F268" s="170" t="s">
        <v>398</v>
      </c>
      <c r="G268" s="171" t="s">
        <v>261</v>
      </c>
      <c r="H268" s="172">
        <v>1</v>
      </c>
      <c r="I268" s="173"/>
      <c r="J268" s="174">
        <f>ROUND(I268*H268,2)</f>
        <v>0</v>
      </c>
      <c r="K268" s="170" t="s">
        <v>1</v>
      </c>
      <c r="L268" s="175"/>
      <c r="M268" s="176" t="s">
        <v>1</v>
      </c>
      <c r="N268" s="177" t="s">
        <v>40</v>
      </c>
      <c r="O268" s="58"/>
      <c r="P268" s="148">
        <f>O268*H268</f>
        <v>0</v>
      </c>
      <c r="Q268" s="148">
        <v>7.0000000000000007E-2</v>
      </c>
      <c r="R268" s="148">
        <f>Q268*H268</f>
        <v>7.0000000000000007E-2</v>
      </c>
      <c r="S268" s="148">
        <v>0</v>
      </c>
      <c r="T268" s="149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0" t="s">
        <v>317</v>
      </c>
      <c r="AT268" s="150" t="s">
        <v>179</v>
      </c>
      <c r="AU268" s="150" t="s">
        <v>82</v>
      </c>
      <c r="AY268" s="17" t="s">
        <v>126</v>
      </c>
      <c r="BE268" s="151">
        <f>IF(N268="základní",J268,0)</f>
        <v>0</v>
      </c>
      <c r="BF268" s="151">
        <f>IF(N268="snížená",J268,0)</f>
        <v>0</v>
      </c>
      <c r="BG268" s="151">
        <f>IF(N268="zákl. přenesená",J268,0)</f>
        <v>0</v>
      </c>
      <c r="BH268" s="151">
        <f>IF(N268="sníž. přenesená",J268,0)</f>
        <v>0</v>
      </c>
      <c r="BI268" s="151">
        <f>IF(N268="nulová",J268,0)</f>
        <v>0</v>
      </c>
      <c r="BJ268" s="17" t="s">
        <v>80</v>
      </c>
      <c r="BK268" s="151">
        <f>ROUND(I268*H268,2)</f>
        <v>0</v>
      </c>
      <c r="BL268" s="17" t="s">
        <v>230</v>
      </c>
      <c r="BM268" s="150" t="s">
        <v>399</v>
      </c>
    </row>
    <row r="269" spans="1:65" s="14" customFormat="1">
      <c r="B269" s="161"/>
      <c r="D269" s="153" t="s">
        <v>135</v>
      </c>
      <c r="E269" s="162" t="s">
        <v>1</v>
      </c>
      <c r="F269" s="163" t="s">
        <v>400</v>
      </c>
      <c r="H269" s="162" t="s">
        <v>1</v>
      </c>
      <c r="I269" s="164"/>
      <c r="L269" s="161"/>
      <c r="M269" s="165"/>
      <c r="N269" s="166"/>
      <c r="O269" s="166"/>
      <c r="P269" s="166"/>
      <c r="Q269" s="166"/>
      <c r="R269" s="166"/>
      <c r="S269" s="166"/>
      <c r="T269" s="167"/>
      <c r="AT269" s="162" t="s">
        <v>135</v>
      </c>
      <c r="AU269" s="162" t="s">
        <v>82</v>
      </c>
      <c r="AV269" s="14" t="s">
        <v>80</v>
      </c>
      <c r="AW269" s="14" t="s">
        <v>31</v>
      </c>
      <c r="AX269" s="14" t="s">
        <v>75</v>
      </c>
      <c r="AY269" s="162" t="s">
        <v>126</v>
      </c>
    </row>
    <row r="270" spans="1:65" s="13" customFormat="1">
      <c r="B270" s="152"/>
      <c r="D270" s="153" t="s">
        <v>135</v>
      </c>
      <c r="E270" s="154" t="s">
        <v>1</v>
      </c>
      <c r="F270" s="155" t="s">
        <v>80</v>
      </c>
      <c r="H270" s="156">
        <v>1</v>
      </c>
      <c r="I270" s="157"/>
      <c r="L270" s="152"/>
      <c r="M270" s="158"/>
      <c r="N270" s="159"/>
      <c r="O270" s="159"/>
      <c r="P270" s="159"/>
      <c r="Q270" s="159"/>
      <c r="R270" s="159"/>
      <c r="S270" s="159"/>
      <c r="T270" s="160"/>
      <c r="AT270" s="154" t="s">
        <v>135</v>
      </c>
      <c r="AU270" s="154" t="s">
        <v>82</v>
      </c>
      <c r="AV270" s="13" t="s">
        <v>82</v>
      </c>
      <c r="AW270" s="13" t="s">
        <v>31</v>
      </c>
      <c r="AX270" s="13" t="s">
        <v>80</v>
      </c>
      <c r="AY270" s="154" t="s">
        <v>126</v>
      </c>
    </row>
    <row r="271" spans="1:65" s="2" customFormat="1" ht="49.15" customHeight="1">
      <c r="A271" s="32"/>
      <c r="B271" s="138"/>
      <c r="C271" s="139" t="s">
        <v>401</v>
      </c>
      <c r="D271" s="139" t="s">
        <v>128</v>
      </c>
      <c r="E271" s="140" t="s">
        <v>402</v>
      </c>
      <c r="F271" s="141" t="s">
        <v>403</v>
      </c>
      <c r="G271" s="142" t="s">
        <v>363</v>
      </c>
      <c r="H271" s="186"/>
      <c r="I271" s="144"/>
      <c r="J271" s="145">
        <f>ROUND(I271*H271,2)</f>
        <v>0</v>
      </c>
      <c r="K271" s="141" t="s">
        <v>132</v>
      </c>
      <c r="L271" s="33"/>
      <c r="M271" s="146" t="s">
        <v>1</v>
      </c>
      <c r="N271" s="147" t="s">
        <v>40</v>
      </c>
      <c r="O271" s="58"/>
      <c r="P271" s="148">
        <f>O271*H271</f>
        <v>0</v>
      </c>
      <c r="Q271" s="148">
        <v>0</v>
      </c>
      <c r="R271" s="148">
        <f>Q271*H271</f>
        <v>0</v>
      </c>
      <c r="S271" s="148">
        <v>0</v>
      </c>
      <c r="T271" s="149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0" t="s">
        <v>230</v>
      </c>
      <c r="AT271" s="150" t="s">
        <v>128</v>
      </c>
      <c r="AU271" s="150" t="s">
        <v>82</v>
      </c>
      <c r="AY271" s="17" t="s">
        <v>126</v>
      </c>
      <c r="BE271" s="151">
        <f>IF(N271="základní",J271,0)</f>
        <v>0</v>
      </c>
      <c r="BF271" s="151">
        <f>IF(N271="snížená",J271,0)</f>
        <v>0</v>
      </c>
      <c r="BG271" s="151">
        <f>IF(N271="zákl. přenesená",J271,0)</f>
        <v>0</v>
      </c>
      <c r="BH271" s="151">
        <f>IF(N271="sníž. přenesená",J271,0)</f>
        <v>0</v>
      </c>
      <c r="BI271" s="151">
        <f>IF(N271="nulová",J271,0)</f>
        <v>0</v>
      </c>
      <c r="BJ271" s="17" t="s">
        <v>80</v>
      </c>
      <c r="BK271" s="151">
        <f>ROUND(I271*H271,2)</f>
        <v>0</v>
      </c>
      <c r="BL271" s="17" t="s">
        <v>230</v>
      </c>
      <c r="BM271" s="150" t="s">
        <v>404</v>
      </c>
    </row>
    <row r="272" spans="1:65" s="12" customFormat="1" ht="22.9" customHeight="1">
      <c r="B272" s="125"/>
      <c r="D272" s="126" t="s">
        <v>74</v>
      </c>
      <c r="E272" s="136" t="s">
        <v>405</v>
      </c>
      <c r="F272" s="136" t="s">
        <v>406</v>
      </c>
      <c r="I272" s="128"/>
      <c r="J272" s="137">
        <f>BK272</f>
        <v>0</v>
      </c>
      <c r="L272" s="125"/>
      <c r="M272" s="130"/>
      <c r="N272" s="131"/>
      <c r="O272" s="131"/>
      <c r="P272" s="132">
        <f>SUM(P273:P287)</f>
        <v>0</v>
      </c>
      <c r="Q272" s="131"/>
      <c r="R272" s="132">
        <f>SUM(R273:R287)</f>
        <v>1.04834E-3</v>
      </c>
      <c r="S272" s="131"/>
      <c r="T272" s="133">
        <f>SUM(T273:T287)</f>
        <v>0.5353</v>
      </c>
      <c r="AR272" s="126" t="s">
        <v>82</v>
      </c>
      <c r="AT272" s="134" t="s">
        <v>74</v>
      </c>
      <c r="AU272" s="134" t="s">
        <v>80</v>
      </c>
      <c r="AY272" s="126" t="s">
        <v>126</v>
      </c>
      <c r="BK272" s="135">
        <f>SUM(BK273:BK287)</f>
        <v>0</v>
      </c>
    </row>
    <row r="273" spans="1:65" s="2" customFormat="1" ht="24.2" customHeight="1">
      <c r="A273" s="32"/>
      <c r="B273" s="138"/>
      <c r="C273" s="139" t="s">
        <v>407</v>
      </c>
      <c r="D273" s="139" t="s">
        <v>128</v>
      </c>
      <c r="E273" s="140" t="s">
        <v>408</v>
      </c>
      <c r="F273" s="141" t="s">
        <v>409</v>
      </c>
      <c r="G273" s="142" t="s">
        <v>131</v>
      </c>
      <c r="H273" s="143">
        <v>5.3</v>
      </c>
      <c r="I273" s="144"/>
      <c r="J273" s="145">
        <f>ROUND(I273*H273,2)</f>
        <v>0</v>
      </c>
      <c r="K273" s="141" t="s">
        <v>132</v>
      </c>
      <c r="L273" s="33"/>
      <c r="M273" s="146" t="s">
        <v>1</v>
      </c>
      <c r="N273" s="147" t="s">
        <v>40</v>
      </c>
      <c r="O273" s="58"/>
      <c r="P273" s="148">
        <f>O273*H273</f>
        <v>0</v>
      </c>
      <c r="Q273" s="148">
        <v>0</v>
      </c>
      <c r="R273" s="148">
        <f>Q273*H273</f>
        <v>0</v>
      </c>
      <c r="S273" s="148">
        <v>0.10100000000000001</v>
      </c>
      <c r="T273" s="149">
        <f>S273*H273</f>
        <v>0.5353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0" t="s">
        <v>230</v>
      </c>
      <c r="AT273" s="150" t="s">
        <v>128</v>
      </c>
      <c r="AU273" s="150" t="s">
        <v>82</v>
      </c>
      <c r="AY273" s="17" t="s">
        <v>126</v>
      </c>
      <c r="BE273" s="151">
        <f>IF(N273="základní",J273,0)</f>
        <v>0</v>
      </c>
      <c r="BF273" s="151">
        <f>IF(N273="snížená",J273,0)</f>
        <v>0</v>
      </c>
      <c r="BG273" s="151">
        <f>IF(N273="zákl. přenesená",J273,0)</f>
        <v>0</v>
      </c>
      <c r="BH273" s="151">
        <f>IF(N273="sníž. přenesená",J273,0)</f>
        <v>0</v>
      </c>
      <c r="BI273" s="151">
        <f>IF(N273="nulová",J273,0)</f>
        <v>0</v>
      </c>
      <c r="BJ273" s="17" t="s">
        <v>80</v>
      </c>
      <c r="BK273" s="151">
        <f>ROUND(I273*H273,2)</f>
        <v>0</v>
      </c>
      <c r="BL273" s="17" t="s">
        <v>230</v>
      </c>
      <c r="BM273" s="150" t="s">
        <v>410</v>
      </c>
    </row>
    <row r="274" spans="1:65" s="13" customFormat="1">
      <c r="B274" s="152"/>
      <c r="D274" s="153" t="s">
        <v>135</v>
      </c>
      <c r="E274" s="154" t="s">
        <v>1</v>
      </c>
      <c r="F274" s="155" t="s">
        <v>411</v>
      </c>
      <c r="H274" s="156">
        <v>5.3</v>
      </c>
      <c r="I274" s="157"/>
      <c r="L274" s="152"/>
      <c r="M274" s="158"/>
      <c r="N274" s="159"/>
      <c r="O274" s="159"/>
      <c r="P274" s="159"/>
      <c r="Q274" s="159"/>
      <c r="R274" s="159"/>
      <c r="S274" s="159"/>
      <c r="T274" s="160"/>
      <c r="AT274" s="154" t="s">
        <v>135</v>
      </c>
      <c r="AU274" s="154" t="s">
        <v>82</v>
      </c>
      <c r="AV274" s="13" t="s">
        <v>82</v>
      </c>
      <c r="AW274" s="13" t="s">
        <v>31</v>
      </c>
      <c r="AX274" s="13" t="s">
        <v>80</v>
      </c>
      <c r="AY274" s="154" t="s">
        <v>126</v>
      </c>
    </row>
    <row r="275" spans="1:65" s="2" customFormat="1" ht="14.45" customHeight="1">
      <c r="A275" s="32"/>
      <c r="B275" s="138"/>
      <c r="C275" s="139" t="s">
        <v>412</v>
      </c>
      <c r="D275" s="139" t="s">
        <v>128</v>
      </c>
      <c r="E275" s="140" t="s">
        <v>413</v>
      </c>
      <c r="F275" s="141" t="s">
        <v>414</v>
      </c>
      <c r="G275" s="142" t="s">
        <v>415</v>
      </c>
      <c r="H275" s="143">
        <v>10.6</v>
      </c>
      <c r="I275" s="144"/>
      <c r="J275" s="145">
        <f>ROUND(I275*H275,2)</f>
        <v>0</v>
      </c>
      <c r="K275" s="141" t="s">
        <v>1</v>
      </c>
      <c r="L275" s="33"/>
      <c r="M275" s="146" t="s">
        <v>1</v>
      </c>
      <c r="N275" s="147" t="s">
        <v>40</v>
      </c>
      <c r="O275" s="58"/>
      <c r="P275" s="148">
        <f>O275*H275</f>
        <v>0</v>
      </c>
      <c r="Q275" s="148">
        <v>0</v>
      </c>
      <c r="R275" s="148">
        <f>Q275*H275</f>
        <v>0</v>
      </c>
      <c r="S275" s="148">
        <v>0</v>
      </c>
      <c r="T275" s="149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0" t="s">
        <v>230</v>
      </c>
      <c r="AT275" s="150" t="s">
        <v>128</v>
      </c>
      <c r="AU275" s="150" t="s">
        <v>82</v>
      </c>
      <c r="AY275" s="17" t="s">
        <v>126</v>
      </c>
      <c r="BE275" s="151">
        <f>IF(N275="základní",J275,0)</f>
        <v>0</v>
      </c>
      <c r="BF275" s="151">
        <f>IF(N275="snížená",J275,0)</f>
        <v>0</v>
      </c>
      <c r="BG275" s="151">
        <f>IF(N275="zákl. přenesená",J275,0)</f>
        <v>0</v>
      </c>
      <c r="BH275" s="151">
        <f>IF(N275="sníž. přenesená",J275,0)</f>
        <v>0</v>
      </c>
      <c r="BI275" s="151">
        <f>IF(N275="nulová",J275,0)</f>
        <v>0</v>
      </c>
      <c r="BJ275" s="17" t="s">
        <v>80</v>
      </c>
      <c r="BK275" s="151">
        <f>ROUND(I275*H275,2)</f>
        <v>0</v>
      </c>
      <c r="BL275" s="17" t="s">
        <v>230</v>
      </c>
      <c r="BM275" s="150" t="s">
        <v>416</v>
      </c>
    </row>
    <row r="276" spans="1:65" s="14" customFormat="1">
      <c r="B276" s="161"/>
      <c r="D276" s="153" t="s">
        <v>135</v>
      </c>
      <c r="E276" s="162" t="s">
        <v>1</v>
      </c>
      <c r="F276" s="163" t="s">
        <v>417</v>
      </c>
      <c r="H276" s="162" t="s">
        <v>1</v>
      </c>
      <c r="I276" s="164"/>
      <c r="L276" s="161"/>
      <c r="M276" s="165"/>
      <c r="N276" s="166"/>
      <c r="O276" s="166"/>
      <c r="P276" s="166"/>
      <c r="Q276" s="166"/>
      <c r="R276" s="166"/>
      <c r="S276" s="166"/>
      <c r="T276" s="167"/>
      <c r="AT276" s="162" t="s">
        <v>135</v>
      </c>
      <c r="AU276" s="162" t="s">
        <v>82</v>
      </c>
      <c r="AV276" s="14" t="s">
        <v>80</v>
      </c>
      <c r="AW276" s="14" t="s">
        <v>31</v>
      </c>
      <c r="AX276" s="14" t="s">
        <v>75</v>
      </c>
      <c r="AY276" s="162" t="s">
        <v>126</v>
      </c>
    </row>
    <row r="277" spans="1:65" s="13" customFormat="1">
      <c r="B277" s="152"/>
      <c r="D277" s="153" t="s">
        <v>135</v>
      </c>
      <c r="E277" s="154" t="s">
        <v>1</v>
      </c>
      <c r="F277" s="155" t="s">
        <v>418</v>
      </c>
      <c r="H277" s="156">
        <v>10.6</v>
      </c>
      <c r="I277" s="157"/>
      <c r="L277" s="152"/>
      <c r="M277" s="158"/>
      <c r="N277" s="159"/>
      <c r="O277" s="159"/>
      <c r="P277" s="159"/>
      <c r="Q277" s="159"/>
      <c r="R277" s="159"/>
      <c r="S277" s="159"/>
      <c r="T277" s="160"/>
      <c r="AT277" s="154" t="s">
        <v>135</v>
      </c>
      <c r="AU277" s="154" t="s">
        <v>82</v>
      </c>
      <c r="AV277" s="13" t="s">
        <v>82</v>
      </c>
      <c r="AW277" s="13" t="s">
        <v>31</v>
      </c>
      <c r="AX277" s="13" t="s">
        <v>80</v>
      </c>
      <c r="AY277" s="154" t="s">
        <v>126</v>
      </c>
    </row>
    <row r="278" spans="1:65" s="2" customFormat="1" ht="24.2" customHeight="1">
      <c r="A278" s="32"/>
      <c r="B278" s="138"/>
      <c r="C278" s="139" t="s">
        <v>419</v>
      </c>
      <c r="D278" s="139" t="s">
        <v>128</v>
      </c>
      <c r="E278" s="140" t="s">
        <v>420</v>
      </c>
      <c r="F278" s="141" t="s">
        <v>421</v>
      </c>
      <c r="G278" s="142" t="s">
        <v>131</v>
      </c>
      <c r="H278" s="143">
        <v>4.5579999999999998</v>
      </c>
      <c r="I278" s="144"/>
      <c r="J278" s="145">
        <f>ROUND(I278*H278,2)</f>
        <v>0</v>
      </c>
      <c r="K278" s="141" t="s">
        <v>132</v>
      </c>
      <c r="L278" s="33"/>
      <c r="M278" s="146" t="s">
        <v>1</v>
      </c>
      <c r="N278" s="147" t="s">
        <v>40</v>
      </c>
      <c r="O278" s="58"/>
      <c r="P278" s="148">
        <f>O278*H278</f>
        <v>0</v>
      </c>
      <c r="Q278" s="148">
        <v>2.3000000000000001E-4</v>
      </c>
      <c r="R278" s="148">
        <f>Q278*H278</f>
        <v>1.04834E-3</v>
      </c>
      <c r="S278" s="148">
        <v>0</v>
      </c>
      <c r="T278" s="14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0" t="s">
        <v>230</v>
      </c>
      <c r="AT278" s="150" t="s">
        <v>128</v>
      </c>
      <c r="AU278" s="150" t="s">
        <v>82</v>
      </c>
      <c r="AY278" s="17" t="s">
        <v>126</v>
      </c>
      <c r="BE278" s="151">
        <f>IF(N278="základní",J278,0)</f>
        <v>0</v>
      </c>
      <c r="BF278" s="151">
        <f>IF(N278="snížená",J278,0)</f>
        <v>0</v>
      </c>
      <c r="BG278" s="151">
        <f>IF(N278="zákl. přenesená",J278,0)</f>
        <v>0</v>
      </c>
      <c r="BH278" s="151">
        <f>IF(N278="sníž. přenesená",J278,0)</f>
        <v>0</v>
      </c>
      <c r="BI278" s="151">
        <f>IF(N278="nulová",J278,0)</f>
        <v>0</v>
      </c>
      <c r="BJ278" s="17" t="s">
        <v>80</v>
      </c>
      <c r="BK278" s="151">
        <f>ROUND(I278*H278,2)</f>
        <v>0</v>
      </c>
      <c r="BL278" s="17" t="s">
        <v>230</v>
      </c>
      <c r="BM278" s="150" t="s">
        <v>422</v>
      </c>
    </row>
    <row r="279" spans="1:65" s="13" customFormat="1">
      <c r="B279" s="152"/>
      <c r="D279" s="153" t="s">
        <v>135</v>
      </c>
      <c r="E279" s="154" t="s">
        <v>1</v>
      </c>
      <c r="F279" s="155" t="s">
        <v>423</v>
      </c>
      <c r="H279" s="156">
        <v>4.5579999999999998</v>
      </c>
      <c r="I279" s="157"/>
      <c r="L279" s="152"/>
      <c r="M279" s="158"/>
      <c r="N279" s="159"/>
      <c r="O279" s="159"/>
      <c r="P279" s="159"/>
      <c r="Q279" s="159"/>
      <c r="R279" s="159"/>
      <c r="S279" s="159"/>
      <c r="T279" s="160"/>
      <c r="AT279" s="154" t="s">
        <v>135</v>
      </c>
      <c r="AU279" s="154" t="s">
        <v>82</v>
      </c>
      <c r="AV279" s="13" t="s">
        <v>82</v>
      </c>
      <c r="AW279" s="13" t="s">
        <v>31</v>
      </c>
      <c r="AX279" s="13" t="s">
        <v>80</v>
      </c>
      <c r="AY279" s="154" t="s">
        <v>126</v>
      </c>
    </row>
    <row r="280" spans="1:65" s="2" customFormat="1" ht="24.2" customHeight="1">
      <c r="A280" s="32"/>
      <c r="B280" s="138"/>
      <c r="C280" s="139" t="s">
        <v>424</v>
      </c>
      <c r="D280" s="139" t="s">
        <v>128</v>
      </c>
      <c r="E280" s="140" t="s">
        <v>425</v>
      </c>
      <c r="F280" s="141" t="s">
        <v>426</v>
      </c>
      <c r="G280" s="142" t="s">
        <v>131</v>
      </c>
      <c r="H280" s="143">
        <v>4.5579999999999998</v>
      </c>
      <c r="I280" s="144"/>
      <c r="J280" s="145">
        <f>ROUND(I280*H280,2)</f>
        <v>0</v>
      </c>
      <c r="K280" s="141" t="s">
        <v>1</v>
      </c>
      <c r="L280" s="33"/>
      <c r="M280" s="146" t="s">
        <v>1</v>
      </c>
      <c r="N280" s="147" t="s">
        <v>40</v>
      </c>
      <c r="O280" s="58"/>
      <c r="P280" s="148">
        <f>O280*H280</f>
        <v>0</v>
      </c>
      <c r="Q280" s="148">
        <v>0</v>
      </c>
      <c r="R280" s="148">
        <f>Q280*H280</f>
        <v>0</v>
      </c>
      <c r="S280" s="148">
        <v>0</v>
      </c>
      <c r="T280" s="14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0" t="s">
        <v>230</v>
      </c>
      <c r="AT280" s="150" t="s">
        <v>128</v>
      </c>
      <c r="AU280" s="150" t="s">
        <v>82</v>
      </c>
      <c r="AY280" s="17" t="s">
        <v>126</v>
      </c>
      <c r="BE280" s="151">
        <f>IF(N280="základní",J280,0)</f>
        <v>0</v>
      </c>
      <c r="BF280" s="151">
        <f>IF(N280="snížená",J280,0)</f>
        <v>0</v>
      </c>
      <c r="BG280" s="151">
        <f>IF(N280="zákl. přenesená",J280,0)</f>
        <v>0</v>
      </c>
      <c r="BH280" s="151">
        <f>IF(N280="sníž. přenesená",J280,0)</f>
        <v>0</v>
      </c>
      <c r="BI280" s="151">
        <f>IF(N280="nulová",J280,0)</f>
        <v>0</v>
      </c>
      <c r="BJ280" s="17" t="s">
        <v>80</v>
      </c>
      <c r="BK280" s="151">
        <f>ROUND(I280*H280,2)</f>
        <v>0</v>
      </c>
      <c r="BL280" s="17" t="s">
        <v>230</v>
      </c>
      <c r="BM280" s="150" t="s">
        <v>427</v>
      </c>
    </row>
    <row r="281" spans="1:65" s="14" customFormat="1" ht="22.5">
      <c r="B281" s="161"/>
      <c r="D281" s="153" t="s">
        <v>135</v>
      </c>
      <c r="E281" s="162" t="s">
        <v>1</v>
      </c>
      <c r="F281" s="163" t="s">
        <v>428</v>
      </c>
      <c r="H281" s="162" t="s">
        <v>1</v>
      </c>
      <c r="I281" s="164"/>
      <c r="L281" s="161"/>
      <c r="M281" s="165"/>
      <c r="N281" s="166"/>
      <c r="O281" s="166"/>
      <c r="P281" s="166"/>
      <c r="Q281" s="166"/>
      <c r="R281" s="166"/>
      <c r="S281" s="166"/>
      <c r="T281" s="167"/>
      <c r="AT281" s="162" t="s">
        <v>135</v>
      </c>
      <c r="AU281" s="162" t="s">
        <v>82</v>
      </c>
      <c r="AV281" s="14" t="s">
        <v>80</v>
      </c>
      <c r="AW281" s="14" t="s">
        <v>31</v>
      </c>
      <c r="AX281" s="14" t="s">
        <v>75</v>
      </c>
      <c r="AY281" s="162" t="s">
        <v>126</v>
      </c>
    </row>
    <row r="282" spans="1:65" s="13" customFormat="1">
      <c r="B282" s="152"/>
      <c r="D282" s="153" t="s">
        <v>135</v>
      </c>
      <c r="E282" s="154" t="s">
        <v>1</v>
      </c>
      <c r="F282" s="155" t="s">
        <v>423</v>
      </c>
      <c r="H282" s="156">
        <v>4.5579999999999998</v>
      </c>
      <c r="I282" s="157"/>
      <c r="L282" s="152"/>
      <c r="M282" s="158"/>
      <c r="N282" s="159"/>
      <c r="O282" s="159"/>
      <c r="P282" s="159"/>
      <c r="Q282" s="159"/>
      <c r="R282" s="159"/>
      <c r="S282" s="159"/>
      <c r="T282" s="160"/>
      <c r="AT282" s="154" t="s">
        <v>135</v>
      </c>
      <c r="AU282" s="154" t="s">
        <v>82</v>
      </c>
      <c r="AV282" s="13" t="s">
        <v>82</v>
      </c>
      <c r="AW282" s="13" t="s">
        <v>31</v>
      </c>
      <c r="AX282" s="13" t="s">
        <v>80</v>
      </c>
      <c r="AY282" s="154" t="s">
        <v>126</v>
      </c>
    </row>
    <row r="283" spans="1:65" s="2" customFormat="1" ht="14.45" customHeight="1">
      <c r="A283" s="32"/>
      <c r="B283" s="138"/>
      <c r="C283" s="168" t="s">
        <v>429</v>
      </c>
      <c r="D283" s="168" t="s">
        <v>179</v>
      </c>
      <c r="E283" s="169" t="s">
        <v>430</v>
      </c>
      <c r="F283" s="170" t="s">
        <v>398</v>
      </c>
      <c r="G283" s="171" t="s">
        <v>245</v>
      </c>
      <c r="H283" s="172">
        <v>1.5</v>
      </c>
      <c r="I283" s="173"/>
      <c r="J283" s="174">
        <f>ROUND(I283*H283,2)</f>
        <v>0</v>
      </c>
      <c r="K283" s="170" t="s">
        <v>1</v>
      </c>
      <c r="L283" s="175"/>
      <c r="M283" s="176" t="s">
        <v>1</v>
      </c>
      <c r="N283" s="177" t="s">
        <v>40</v>
      </c>
      <c r="O283" s="58"/>
      <c r="P283" s="148">
        <f>O283*H283</f>
        <v>0</v>
      </c>
      <c r="Q283" s="148">
        <v>0</v>
      </c>
      <c r="R283" s="148">
        <f>Q283*H283</f>
        <v>0</v>
      </c>
      <c r="S283" s="148">
        <v>0</v>
      </c>
      <c r="T283" s="149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0" t="s">
        <v>317</v>
      </c>
      <c r="AT283" s="150" t="s">
        <v>179</v>
      </c>
      <c r="AU283" s="150" t="s">
        <v>82</v>
      </c>
      <c r="AY283" s="17" t="s">
        <v>126</v>
      </c>
      <c r="BE283" s="151">
        <f>IF(N283="základní",J283,0)</f>
        <v>0</v>
      </c>
      <c r="BF283" s="151">
        <f>IF(N283="snížená",J283,0)</f>
        <v>0</v>
      </c>
      <c r="BG283" s="151">
        <f>IF(N283="zákl. přenesená",J283,0)</f>
        <v>0</v>
      </c>
      <c r="BH283" s="151">
        <f>IF(N283="sníž. přenesená",J283,0)</f>
        <v>0</v>
      </c>
      <c r="BI283" s="151">
        <f>IF(N283="nulová",J283,0)</f>
        <v>0</v>
      </c>
      <c r="BJ283" s="17" t="s">
        <v>80</v>
      </c>
      <c r="BK283" s="151">
        <f>ROUND(I283*H283,2)</f>
        <v>0</v>
      </c>
      <c r="BL283" s="17" t="s">
        <v>230</v>
      </c>
      <c r="BM283" s="150" t="s">
        <v>431</v>
      </c>
    </row>
    <row r="284" spans="1:65" s="14" customFormat="1">
      <c r="B284" s="161"/>
      <c r="D284" s="153" t="s">
        <v>135</v>
      </c>
      <c r="E284" s="162" t="s">
        <v>1</v>
      </c>
      <c r="F284" s="163" t="s">
        <v>432</v>
      </c>
      <c r="H284" s="162" t="s">
        <v>1</v>
      </c>
      <c r="I284" s="164"/>
      <c r="L284" s="161"/>
      <c r="M284" s="165"/>
      <c r="N284" s="166"/>
      <c r="O284" s="166"/>
      <c r="P284" s="166"/>
      <c r="Q284" s="166"/>
      <c r="R284" s="166"/>
      <c r="S284" s="166"/>
      <c r="T284" s="167"/>
      <c r="AT284" s="162" t="s">
        <v>135</v>
      </c>
      <c r="AU284" s="162" t="s">
        <v>82</v>
      </c>
      <c r="AV284" s="14" t="s">
        <v>80</v>
      </c>
      <c r="AW284" s="14" t="s">
        <v>31</v>
      </c>
      <c r="AX284" s="14" t="s">
        <v>75</v>
      </c>
      <c r="AY284" s="162" t="s">
        <v>126</v>
      </c>
    </row>
    <row r="285" spans="1:65" s="14" customFormat="1">
      <c r="B285" s="161"/>
      <c r="D285" s="153" t="s">
        <v>135</v>
      </c>
      <c r="E285" s="162" t="s">
        <v>1</v>
      </c>
      <c r="F285" s="163" t="s">
        <v>433</v>
      </c>
      <c r="H285" s="162" t="s">
        <v>1</v>
      </c>
      <c r="I285" s="164"/>
      <c r="L285" s="161"/>
      <c r="M285" s="165"/>
      <c r="N285" s="166"/>
      <c r="O285" s="166"/>
      <c r="P285" s="166"/>
      <c r="Q285" s="166"/>
      <c r="R285" s="166"/>
      <c r="S285" s="166"/>
      <c r="T285" s="167"/>
      <c r="AT285" s="162" t="s">
        <v>135</v>
      </c>
      <c r="AU285" s="162" t="s">
        <v>82</v>
      </c>
      <c r="AV285" s="14" t="s">
        <v>80</v>
      </c>
      <c r="AW285" s="14" t="s">
        <v>31</v>
      </c>
      <c r="AX285" s="14" t="s">
        <v>75</v>
      </c>
      <c r="AY285" s="162" t="s">
        <v>126</v>
      </c>
    </row>
    <row r="286" spans="1:65" s="13" customFormat="1">
      <c r="B286" s="152"/>
      <c r="D286" s="153" t="s">
        <v>135</v>
      </c>
      <c r="E286" s="154" t="s">
        <v>1</v>
      </c>
      <c r="F286" s="155" t="s">
        <v>434</v>
      </c>
      <c r="H286" s="156">
        <v>1.5</v>
      </c>
      <c r="I286" s="157"/>
      <c r="L286" s="152"/>
      <c r="M286" s="158"/>
      <c r="N286" s="159"/>
      <c r="O286" s="159"/>
      <c r="P286" s="159"/>
      <c r="Q286" s="159"/>
      <c r="R286" s="159"/>
      <c r="S286" s="159"/>
      <c r="T286" s="160"/>
      <c r="AT286" s="154" t="s">
        <v>135</v>
      </c>
      <c r="AU286" s="154" t="s">
        <v>82</v>
      </c>
      <c r="AV286" s="13" t="s">
        <v>82</v>
      </c>
      <c r="AW286" s="13" t="s">
        <v>31</v>
      </c>
      <c r="AX286" s="13" t="s">
        <v>80</v>
      </c>
      <c r="AY286" s="154" t="s">
        <v>126</v>
      </c>
    </row>
    <row r="287" spans="1:65" s="2" customFormat="1" ht="37.9" customHeight="1">
      <c r="A287" s="32"/>
      <c r="B287" s="138"/>
      <c r="C287" s="139" t="s">
        <v>435</v>
      </c>
      <c r="D287" s="139" t="s">
        <v>128</v>
      </c>
      <c r="E287" s="140" t="s">
        <v>436</v>
      </c>
      <c r="F287" s="141" t="s">
        <v>437</v>
      </c>
      <c r="G287" s="142" t="s">
        <v>363</v>
      </c>
      <c r="H287" s="186"/>
      <c r="I287" s="144"/>
      <c r="J287" s="145">
        <f>ROUND(I287*H287,2)</f>
        <v>0</v>
      </c>
      <c r="K287" s="141" t="s">
        <v>132</v>
      </c>
      <c r="L287" s="33"/>
      <c r="M287" s="146" t="s">
        <v>1</v>
      </c>
      <c r="N287" s="147" t="s">
        <v>40</v>
      </c>
      <c r="O287" s="58"/>
      <c r="P287" s="148">
        <f>O287*H287</f>
        <v>0</v>
      </c>
      <c r="Q287" s="148">
        <v>0</v>
      </c>
      <c r="R287" s="148">
        <f>Q287*H287</f>
        <v>0</v>
      </c>
      <c r="S287" s="148">
        <v>0</v>
      </c>
      <c r="T287" s="14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0" t="s">
        <v>230</v>
      </c>
      <c r="AT287" s="150" t="s">
        <v>128</v>
      </c>
      <c r="AU287" s="150" t="s">
        <v>82</v>
      </c>
      <c r="AY287" s="17" t="s">
        <v>126</v>
      </c>
      <c r="BE287" s="151">
        <f>IF(N287="základní",J287,0)</f>
        <v>0</v>
      </c>
      <c r="BF287" s="151">
        <f>IF(N287="snížená",J287,0)</f>
        <v>0</v>
      </c>
      <c r="BG287" s="151">
        <f>IF(N287="zákl. přenesená",J287,0)</f>
        <v>0</v>
      </c>
      <c r="BH287" s="151">
        <f>IF(N287="sníž. přenesená",J287,0)</f>
        <v>0</v>
      </c>
      <c r="BI287" s="151">
        <f>IF(N287="nulová",J287,0)</f>
        <v>0</v>
      </c>
      <c r="BJ287" s="17" t="s">
        <v>80</v>
      </c>
      <c r="BK287" s="151">
        <f>ROUND(I287*H287,2)</f>
        <v>0</v>
      </c>
      <c r="BL287" s="17" t="s">
        <v>230</v>
      </c>
      <c r="BM287" s="150" t="s">
        <v>438</v>
      </c>
    </row>
    <row r="288" spans="1:65" s="12" customFormat="1" ht="22.9" customHeight="1">
      <c r="B288" s="125"/>
      <c r="D288" s="126" t="s">
        <v>74</v>
      </c>
      <c r="E288" s="136" t="s">
        <v>439</v>
      </c>
      <c r="F288" s="136" t="s">
        <v>440</v>
      </c>
      <c r="I288" s="128"/>
      <c r="J288" s="137">
        <f>BK288</f>
        <v>0</v>
      </c>
      <c r="L288" s="125"/>
      <c r="M288" s="130"/>
      <c r="N288" s="131"/>
      <c r="O288" s="131"/>
      <c r="P288" s="132">
        <f>SUM(P289:P381)</f>
        <v>0</v>
      </c>
      <c r="Q288" s="131"/>
      <c r="R288" s="132">
        <f>SUM(R289:R381)</f>
        <v>0.22813971</v>
      </c>
      <c r="S288" s="131"/>
      <c r="T288" s="133">
        <f>SUM(T289:T381)</f>
        <v>0</v>
      </c>
      <c r="AR288" s="126" t="s">
        <v>82</v>
      </c>
      <c r="AT288" s="134" t="s">
        <v>74</v>
      </c>
      <c r="AU288" s="134" t="s">
        <v>80</v>
      </c>
      <c r="AY288" s="126" t="s">
        <v>126</v>
      </c>
      <c r="BK288" s="135">
        <f>SUM(BK289:BK381)</f>
        <v>0</v>
      </c>
    </row>
    <row r="289" spans="1:65" s="2" customFormat="1" ht="37.9" customHeight="1">
      <c r="A289" s="32"/>
      <c r="B289" s="138"/>
      <c r="C289" s="139" t="s">
        <v>441</v>
      </c>
      <c r="D289" s="139" t="s">
        <v>128</v>
      </c>
      <c r="E289" s="140" t="s">
        <v>442</v>
      </c>
      <c r="F289" s="141" t="s">
        <v>443</v>
      </c>
      <c r="G289" s="142" t="s">
        <v>131</v>
      </c>
      <c r="H289" s="143">
        <v>146.77199999999999</v>
      </c>
      <c r="I289" s="144"/>
      <c r="J289" s="145">
        <f>ROUND(I289*H289,2)</f>
        <v>0</v>
      </c>
      <c r="K289" s="141" t="s">
        <v>132</v>
      </c>
      <c r="L289" s="33"/>
      <c r="M289" s="146" t="s">
        <v>1</v>
      </c>
      <c r="N289" s="147" t="s">
        <v>40</v>
      </c>
      <c r="O289" s="58"/>
      <c r="P289" s="148">
        <f>O289*H289</f>
        <v>0</v>
      </c>
      <c r="Q289" s="148">
        <v>1.2999999999999999E-4</v>
      </c>
      <c r="R289" s="148">
        <f>Q289*H289</f>
        <v>1.9080359999999998E-2</v>
      </c>
      <c r="S289" s="148">
        <v>0</v>
      </c>
      <c r="T289" s="14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0" t="s">
        <v>230</v>
      </c>
      <c r="AT289" s="150" t="s">
        <v>128</v>
      </c>
      <c r="AU289" s="150" t="s">
        <v>82</v>
      </c>
      <c r="AY289" s="17" t="s">
        <v>126</v>
      </c>
      <c r="BE289" s="151">
        <f>IF(N289="základní",J289,0)</f>
        <v>0</v>
      </c>
      <c r="BF289" s="151">
        <f>IF(N289="snížená",J289,0)</f>
        <v>0</v>
      </c>
      <c r="BG289" s="151">
        <f>IF(N289="zákl. přenesená",J289,0)</f>
        <v>0</v>
      </c>
      <c r="BH289" s="151">
        <f>IF(N289="sníž. přenesená",J289,0)</f>
        <v>0</v>
      </c>
      <c r="BI289" s="151">
        <f>IF(N289="nulová",J289,0)</f>
        <v>0</v>
      </c>
      <c r="BJ289" s="17" t="s">
        <v>80</v>
      </c>
      <c r="BK289" s="151">
        <f>ROUND(I289*H289,2)</f>
        <v>0</v>
      </c>
      <c r="BL289" s="17" t="s">
        <v>230</v>
      </c>
      <c r="BM289" s="150" t="s">
        <v>444</v>
      </c>
    </row>
    <row r="290" spans="1:65" s="14" customFormat="1">
      <c r="B290" s="161"/>
      <c r="D290" s="153" t="s">
        <v>135</v>
      </c>
      <c r="E290" s="162" t="s">
        <v>1</v>
      </c>
      <c r="F290" s="163" t="s">
        <v>206</v>
      </c>
      <c r="H290" s="162" t="s">
        <v>1</v>
      </c>
      <c r="I290" s="164"/>
      <c r="L290" s="161"/>
      <c r="M290" s="165"/>
      <c r="N290" s="166"/>
      <c r="O290" s="166"/>
      <c r="P290" s="166"/>
      <c r="Q290" s="166"/>
      <c r="R290" s="166"/>
      <c r="S290" s="166"/>
      <c r="T290" s="167"/>
      <c r="AT290" s="162" t="s">
        <v>135</v>
      </c>
      <c r="AU290" s="162" t="s">
        <v>82</v>
      </c>
      <c r="AV290" s="14" t="s">
        <v>80</v>
      </c>
      <c r="AW290" s="14" t="s">
        <v>31</v>
      </c>
      <c r="AX290" s="14" t="s">
        <v>75</v>
      </c>
      <c r="AY290" s="162" t="s">
        <v>126</v>
      </c>
    </row>
    <row r="291" spans="1:65" s="13" customFormat="1">
      <c r="B291" s="152"/>
      <c r="D291" s="153" t="s">
        <v>135</v>
      </c>
      <c r="E291" s="154" t="s">
        <v>1</v>
      </c>
      <c r="F291" s="155" t="s">
        <v>207</v>
      </c>
      <c r="H291" s="156">
        <v>146.77199999999999</v>
      </c>
      <c r="I291" s="157"/>
      <c r="L291" s="152"/>
      <c r="M291" s="158"/>
      <c r="N291" s="159"/>
      <c r="O291" s="159"/>
      <c r="P291" s="159"/>
      <c r="Q291" s="159"/>
      <c r="R291" s="159"/>
      <c r="S291" s="159"/>
      <c r="T291" s="160"/>
      <c r="AT291" s="154" t="s">
        <v>135</v>
      </c>
      <c r="AU291" s="154" t="s">
        <v>82</v>
      </c>
      <c r="AV291" s="13" t="s">
        <v>82</v>
      </c>
      <c r="AW291" s="13" t="s">
        <v>31</v>
      </c>
      <c r="AX291" s="13" t="s">
        <v>80</v>
      </c>
      <c r="AY291" s="154" t="s">
        <v>126</v>
      </c>
    </row>
    <row r="292" spans="1:65" s="2" customFormat="1" ht="37.9" customHeight="1">
      <c r="A292" s="32"/>
      <c r="B292" s="138"/>
      <c r="C292" s="139" t="s">
        <v>445</v>
      </c>
      <c r="D292" s="139" t="s">
        <v>128</v>
      </c>
      <c r="E292" s="140" t="s">
        <v>446</v>
      </c>
      <c r="F292" s="141" t="s">
        <v>447</v>
      </c>
      <c r="G292" s="142" t="s">
        <v>131</v>
      </c>
      <c r="H292" s="143">
        <v>146.77199999999999</v>
      </c>
      <c r="I292" s="144"/>
      <c r="J292" s="145">
        <f t="shared" ref="J292:J297" si="0">ROUND(I292*H292,2)</f>
        <v>0</v>
      </c>
      <c r="K292" s="141" t="s">
        <v>132</v>
      </c>
      <c r="L292" s="33"/>
      <c r="M292" s="146" t="s">
        <v>1</v>
      </c>
      <c r="N292" s="147" t="s">
        <v>40</v>
      </c>
      <c r="O292" s="58"/>
      <c r="P292" s="148">
        <f t="shared" ref="P292:P297" si="1">O292*H292</f>
        <v>0</v>
      </c>
      <c r="Q292" s="148">
        <v>9.2000000000000003E-4</v>
      </c>
      <c r="R292" s="148">
        <f t="shared" ref="R292:R297" si="2">Q292*H292</f>
        <v>0.13503024</v>
      </c>
      <c r="S292" s="148">
        <v>0</v>
      </c>
      <c r="T292" s="149">
        <f t="shared" ref="T292:T297" si="3"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0" t="s">
        <v>230</v>
      </c>
      <c r="AT292" s="150" t="s">
        <v>128</v>
      </c>
      <c r="AU292" s="150" t="s">
        <v>82</v>
      </c>
      <c r="AY292" s="17" t="s">
        <v>126</v>
      </c>
      <c r="BE292" s="151">
        <f t="shared" ref="BE292:BE297" si="4">IF(N292="základní",J292,0)</f>
        <v>0</v>
      </c>
      <c r="BF292" s="151">
        <f t="shared" ref="BF292:BF297" si="5">IF(N292="snížená",J292,0)</f>
        <v>0</v>
      </c>
      <c r="BG292" s="151">
        <f t="shared" ref="BG292:BG297" si="6">IF(N292="zákl. přenesená",J292,0)</f>
        <v>0</v>
      </c>
      <c r="BH292" s="151">
        <f t="shared" ref="BH292:BH297" si="7">IF(N292="sníž. přenesená",J292,0)</f>
        <v>0</v>
      </c>
      <c r="BI292" s="151">
        <f t="shared" ref="BI292:BI297" si="8">IF(N292="nulová",J292,0)</f>
        <v>0</v>
      </c>
      <c r="BJ292" s="17" t="s">
        <v>80</v>
      </c>
      <c r="BK292" s="151">
        <f t="shared" ref="BK292:BK297" si="9">ROUND(I292*H292,2)</f>
        <v>0</v>
      </c>
      <c r="BL292" s="17" t="s">
        <v>230</v>
      </c>
      <c r="BM292" s="150" t="s">
        <v>448</v>
      </c>
    </row>
    <row r="293" spans="1:65" s="2" customFormat="1" ht="49.15" customHeight="1">
      <c r="A293" s="32"/>
      <c r="B293" s="138"/>
      <c r="C293" s="139" t="s">
        <v>449</v>
      </c>
      <c r="D293" s="139" t="s">
        <v>128</v>
      </c>
      <c r="E293" s="140" t="s">
        <v>450</v>
      </c>
      <c r="F293" s="141" t="s">
        <v>451</v>
      </c>
      <c r="G293" s="142" t="s">
        <v>131</v>
      </c>
      <c r="H293" s="143">
        <v>146.77199999999999</v>
      </c>
      <c r="I293" s="144"/>
      <c r="J293" s="145">
        <f t="shared" si="0"/>
        <v>0</v>
      </c>
      <c r="K293" s="141" t="s">
        <v>132</v>
      </c>
      <c r="L293" s="33"/>
      <c r="M293" s="146" t="s">
        <v>1</v>
      </c>
      <c r="N293" s="147" t="s">
        <v>40</v>
      </c>
      <c r="O293" s="58"/>
      <c r="P293" s="148">
        <f t="shared" si="1"/>
        <v>0</v>
      </c>
      <c r="Q293" s="148">
        <v>6.0000000000000002E-5</v>
      </c>
      <c r="R293" s="148">
        <f t="shared" si="2"/>
        <v>8.8063199999999994E-3</v>
      </c>
      <c r="S293" s="148">
        <v>0</v>
      </c>
      <c r="T293" s="149">
        <f t="shared" si="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0" t="s">
        <v>230</v>
      </c>
      <c r="AT293" s="150" t="s">
        <v>128</v>
      </c>
      <c r="AU293" s="150" t="s">
        <v>82</v>
      </c>
      <c r="AY293" s="17" t="s">
        <v>126</v>
      </c>
      <c r="BE293" s="151">
        <f t="shared" si="4"/>
        <v>0</v>
      </c>
      <c r="BF293" s="151">
        <f t="shared" si="5"/>
        <v>0</v>
      </c>
      <c r="BG293" s="151">
        <f t="shared" si="6"/>
        <v>0</v>
      </c>
      <c r="BH293" s="151">
        <f t="shared" si="7"/>
        <v>0</v>
      </c>
      <c r="BI293" s="151">
        <f t="shared" si="8"/>
        <v>0</v>
      </c>
      <c r="BJ293" s="17" t="s">
        <v>80</v>
      </c>
      <c r="BK293" s="151">
        <f t="shared" si="9"/>
        <v>0</v>
      </c>
      <c r="BL293" s="17" t="s">
        <v>230</v>
      </c>
      <c r="BM293" s="150" t="s">
        <v>452</v>
      </c>
    </row>
    <row r="294" spans="1:65" s="2" customFormat="1" ht="24.2" customHeight="1">
      <c r="A294" s="32"/>
      <c r="B294" s="138"/>
      <c r="C294" s="139" t="s">
        <v>453</v>
      </c>
      <c r="D294" s="139" t="s">
        <v>128</v>
      </c>
      <c r="E294" s="140" t="s">
        <v>454</v>
      </c>
      <c r="F294" s="141" t="s">
        <v>455</v>
      </c>
      <c r="G294" s="142" t="s">
        <v>131</v>
      </c>
      <c r="H294" s="143">
        <v>146.77199999999999</v>
      </c>
      <c r="I294" s="144"/>
      <c r="J294" s="145">
        <f t="shared" si="0"/>
        <v>0</v>
      </c>
      <c r="K294" s="141" t="s">
        <v>132</v>
      </c>
      <c r="L294" s="33"/>
      <c r="M294" s="146" t="s">
        <v>1</v>
      </c>
      <c r="N294" s="147" t="s">
        <v>40</v>
      </c>
      <c r="O294" s="58"/>
      <c r="P294" s="148">
        <f t="shared" si="1"/>
        <v>0</v>
      </c>
      <c r="Q294" s="148">
        <v>0</v>
      </c>
      <c r="R294" s="148">
        <f t="shared" si="2"/>
        <v>0</v>
      </c>
      <c r="S294" s="148">
        <v>0</v>
      </c>
      <c r="T294" s="149">
        <f t="shared" si="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0" t="s">
        <v>230</v>
      </c>
      <c r="AT294" s="150" t="s">
        <v>128</v>
      </c>
      <c r="AU294" s="150" t="s">
        <v>82</v>
      </c>
      <c r="AY294" s="17" t="s">
        <v>126</v>
      </c>
      <c r="BE294" s="151">
        <f t="shared" si="4"/>
        <v>0</v>
      </c>
      <c r="BF294" s="151">
        <f t="shared" si="5"/>
        <v>0</v>
      </c>
      <c r="BG294" s="151">
        <f t="shared" si="6"/>
        <v>0</v>
      </c>
      <c r="BH294" s="151">
        <f t="shared" si="7"/>
        <v>0</v>
      </c>
      <c r="BI294" s="151">
        <f t="shared" si="8"/>
        <v>0</v>
      </c>
      <c r="BJ294" s="17" t="s">
        <v>80</v>
      </c>
      <c r="BK294" s="151">
        <f t="shared" si="9"/>
        <v>0</v>
      </c>
      <c r="BL294" s="17" t="s">
        <v>230</v>
      </c>
      <c r="BM294" s="150" t="s">
        <v>456</v>
      </c>
    </row>
    <row r="295" spans="1:65" s="2" customFormat="1" ht="24.2" customHeight="1">
      <c r="A295" s="32"/>
      <c r="B295" s="138"/>
      <c r="C295" s="139" t="s">
        <v>457</v>
      </c>
      <c r="D295" s="139" t="s">
        <v>128</v>
      </c>
      <c r="E295" s="140" t="s">
        <v>458</v>
      </c>
      <c r="F295" s="141" t="s">
        <v>459</v>
      </c>
      <c r="G295" s="142" t="s">
        <v>131</v>
      </c>
      <c r="H295" s="143">
        <v>146.77199999999999</v>
      </c>
      <c r="I295" s="144"/>
      <c r="J295" s="145">
        <f t="shared" si="0"/>
        <v>0</v>
      </c>
      <c r="K295" s="141" t="s">
        <v>132</v>
      </c>
      <c r="L295" s="33"/>
      <c r="M295" s="146" t="s">
        <v>1</v>
      </c>
      <c r="N295" s="147" t="s">
        <v>40</v>
      </c>
      <c r="O295" s="58"/>
      <c r="P295" s="148">
        <f t="shared" si="1"/>
        <v>0</v>
      </c>
      <c r="Q295" s="148">
        <v>0</v>
      </c>
      <c r="R295" s="148">
        <f t="shared" si="2"/>
        <v>0</v>
      </c>
      <c r="S295" s="148">
        <v>0</v>
      </c>
      <c r="T295" s="149">
        <f t="shared" si="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0" t="s">
        <v>230</v>
      </c>
      <c r="AT295" s="150" t="s">
        <v>128</v>
      </c>
      <c r="AU295" s="150" t="s">
        <v>82</v>
      </c>
      <c r="AY295" s="17" t="s">
        <v>126</v>
      </c>
      <c r="BE295" s="151">
        <f t="shared" si="4"/>
        <v>0</v>
      </c>
      <c r="BF295" s="151">
        <f t="shared" si="5"/>
        <v>0</v>
      </c>
      <c r="BG295" s="151">
        <f t="shared" si="6"/>
        <v>0</v>
      </c>
      <c r="BH295" s="151">
        <f t="shared" si="7"/>
        <v>0</v>
      </c>
      <c r="BI295" s="151">
        <f t="shared" si="8"/>
        <v>0</v>
      </c>
      <c r="BJ295" s="17" t="s">
        <v>80</v>
      </c>
      <c r="BK295" s="151">
        <f t="shared" si="9"/>
        <v>0</v>
      </c>
      <c r="BL295" s="17" t="s">
        <v>230</v>
      </c>
      <c r="BM295" s="150" t="s">
        <v>460</v>
      </c>
    </row>
    <row r="296" spans="1:65" s="2" customFormat="1" ht="24.2" customHeight="1">
      <c r="A296" s="32"/>
      <c r="B296" s="138"/>
      <c r="C296" s="139" t="s">
        <v>171</v>
      </c>
      <c r="D296" s="139" t="s">
        <v>128</v>
      </c>
      <c r="E296" s="140" t="s">
        <v>461</v>
      </c>
      <c r="F296" s="141" t="s">
        <v>462</v>
      </c>
      <c r="G296" s="142" t="s">
        <v>131</v>
      </c>
      <c r="H296" s="143">
        <v>146.77199999999999</v>
      </c>
      <c r="I296" s="144"/>
      <c r="J296" s="145">
        <f t="shared" si="0"/>
        <v>0</v>
      </c>
      <c r="K296" s="141" t="s">
        <v>132</v>
      </c>
      <c r="L296" s="33"/>
      <c r="M296" s="146" t="s">
        <v>1</v>
      </c>
      <c r="N296" s="147" t="s">
        <v>40</v>
      </c>
      <c r="O296" s="58"/>
      <c r="P296" s="148">
        <f t="shared" si="1"/>
        <v>0</v>
      </c>
      <c r="Q296" s="148">
        <v>0</v>
      </c>
      <c r="R296" s="148">
        <f t="shared" si="2"/>
        <v>0</v>
      </c>
      <c r="S296" s="148">
        <v>0</v>
      </c>
      <c r="T296" s="149">
        <f t="shared" si="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0" t="s">
        <v>230</v>
      </c>
      <c r="AT296" s="150" t="s">
        <v>128</v>
      </c>
      <c r="AU296" s="150" t="s">
        <v>82</v>
      </c>
      <c r="AY296" s="17" t="s">
        <v>126</v>
      </c>
      <c r="BE296" s="151">
        <f t="shared" si="4"/>
        <v>0</v>
      </c>
      <c r="BF296" s="151">
        <f t="shared" si="5"/>
        <v>0</v>
      </c>
      <c r="BG296" s="151">
        <f t="shared" si="6"/>
        <v>0</v>
      </c>
      <c r="BH296" s="151">
        <f t="shared" si="7"/>
        <v>0</v>
      </c>
      <c r="BI296" s="151">
        <f t="shared" si="8"/>
        <v>0</v>
      </c>
      <c r="BJ296" s="17" t="s">
        <v>80</v>
      </c>
      <c r="BK296" s="151">
        <f t="shared" si="9"/>
        <v>0</v>
      </c>
      <c r="BL296" s="17" t="s">
        <v>230</v>
      </c>
      <c r="BM296" s="150" t="s">
        <v>463</v>
      </c>
    </row>
    <row r="297" spans="1:65" s="2" customFormat="1" ht="37.9" customHeight="1">
      <c r="A297" s="32"/>
      <c r="B297" s="138"/>
      <c r="C297" s="139" t="s">
        <v>464</v>
      </c>
      <c r="D297" s="139" t="s">
        <v>128</v>
      </c>
      <c r="E297" s="140" t="s">
        <v>465</v>
      </c>
      <c r="F297" s="141" t="s">
        <v>466</v>
      </c>
      <c r="G297" s="142" t="s">
        <v>131</v>
      </c>
      <c r="H297" s="143">
        <v>14</v>
      </c>
      <c r="I297" s="144"/>
      <c r="J297" s="145">
        <f t="shared" si="0"/>
        <v>0</v>
      </c>
      <c r="K297" s="141" t="s">
        <v>132</v>
      </c>
      <c r="L297" s="33"/>
      <c r="M297" s="146" t="s">
        <v>1</v>
      </c>
      <c r="N297" s="147" t="s">
        <v>40</v>
      </c>
      <c r="O297" s="58"/>
      <c r="P297" s="148">
        <f t="shared" si="1"/>
        <v>0</v>
      </c>
      <c r="Q297" s="148">
        <v>3.0000000000000001E-5</v>
      </c>
      <c r="R297" s="148">
        <f t="shared" si="2"/>
        <v>4.2000000000000002E-4</v>
      </c>
      <c r="S297" s="148">
        <v>0</v>
      </c>
      <c r="T297" s="149">
        <f t="shared" si="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0" t="s">
        <v>230</v>
      </c>
      <c r="AT297" s="150" t="s">
        <v>128</v>
      </c>
      <c r="AU297" s="150" t="s">
        <v>82</v>
      </c>
      <c r="AY297" s="17" t="s">
        <v>126</v>
      </c>
      <c r="BE297" s="151">
        <f t="shared" si="4"/>
        <v>0</v>
      </c>
      <c r="BF297" s="151">
        <f t="shared" si="5"/>
        <v>0</v>
      </c>
      <c r="BG297" s="151">
        <f t="shared" si="6"/>
        <v>0</v>
      </c>
      <c r="BH297" s="151">
        <f t="shared" si="7"/>
        <v>0</v>
      </c>
      <c r="BI297" s="151">
        <f t="shared" si="8"/>
        <v>0</v>
      </c>
      <c r="BJ297" s="17" t="s">
        <v>80</v>
      </c>
      <c r="BK297" s="151">
        <f t="shared" si="9"/>
        <v>0</v>
      </c>
      <c r="BL297" s="17" t="s">
        <v>230</v>
      </c>
      <c r="BM297" s="150" t="s">
        <v>467</v>
      </c>
    </row>
    <row r="298" spans="1:65" s="14" customFormat="1">
      <c r="B298" s="161"/>
      <c r="D298" s="153" t="s">
        <v>135</v>
      </c>
      <c r="E298" s="162" t="s">
        <v>1</v>
      </c>
      <c r="F298" s="163" t="s">
        <v>193</v>
      </c>
      <c r="H298" s="162" t="s">
        <v>1</v>
      </c>
      <c r="I298" s="164"/>
      <c r="L298" s="161"/>
      <c r="M298" s="165"/>
      <c r="N298" s="166"/>
      <c r="O298" s="166"/>
      <c r="P298" s="166"/>
      <c r="Q298" s="166"/>
      <c r="R298" s="166"/>
      <c r="S298" s="166"/>
      <c r="T298" s="167"/>
      <c r="AT298" s="162" t="s">
        <v>135</v>
      </c>
      <c r="AU298" s="162" t="s">
        <v>82</v>
      </c>
      <c r="AV298" s="14" t="s">
        <v>80</v>
      </c>
      <c r="AW298" s="14" t="s">
        <v>31</v>
      </c>
      <c r="AX298" s="14" t="s">
        <v>75</v>
      </c>
      <c r="AY298" s="162" t="s">
        <v>126</v>
      </c>
    </row>
    <row r="299" spans="1:65" s="14" customFormat="1">
      <c r="B299" s="161"/>
      <c r="D299" s="153" t="s">
        <v>135</v>
      </c>
      <c r="E299" s="162" t="s">
        <v>1</v>
      </c>
      <c r="F299" s="163" t="s">
        <v>468</v>
      </c>
      <c r="H299" s="162" t="s">
        <v>1</v>
      </c>
      <c r="I299" s="164"/>
      <c r="L299" s="161"/>
      <c r="M299" s="165"/>
      <c r="N299" s="166"/>
      <c r="O299" s="166"/>
      <c r="P299" s="166"/>
      <c r="Q299" s="166"/>
      <c r="R299" s="166"/>
      <c r="S299" s="166"/>
      <c r="T299" s="167"/>
      <c r="AT299" s="162" t="s">
        <v>135</v>
      </c>
      <c r="AU299" s="162" t="s">
        <v>82</v>
      </c>
      <c r="AV299" s="14" t="s">
        <v>80</v>
      </c>
      <c r="AW299" s="14" t="s">
        <v>31</v>
      </c>
      <c r="AX299" s="14" t="s">
        <v>75</v>
      </c>
      <c r="AY299" s="162" t="s">
        <v>126</v>
      </c>
    </row>
    <row r="300" spans="1:65" s="14" customFormat="1">
      <c r="B300" s="161"/>
      <c r="D300" s="153" t="s">
        <v>135</v>
      </c>
      <c r="E300" s="162" t="s">
        <v>1</v>
      </c>
      <c r="F300" s="163" t="s">
        <v>469</v>
      </c>
      <c r="H300" s="162" t="s">
        <v>1</v>
      </c>
      <c r="I300" s="164"/>
      <c r="L300" s="161"/>
      <c r="M300" s="165"/>
      <c r="N300" s="166"/>
      <c r="O300" s="166"/>
      <c r="P300" s="166"/>
      <c r="Q300" s="166"/>
      <c r="R300" s="166"/>
      <c r="S300" s="166"/>
      <c r="T300" s="167"/>
      <c r="AT300" s="162" t="s">
        <v>135</v>
      </c>
      <c r="AU300" s="162" t="s">
        <v>82</v>
      </c>
      <c r="AV300" s="14" t="s">
        <v>80</v>
      </c>
      <c r="AW300" s="14" t="s">
        <v>31</v>
      </c>
      <c r="AX300" s="14" t="s">
        <v>75</v>
      </c>
      <c r="AY300" s="162" t="s">
        <v>126</v>
      </c>
    </row>
    <row r="301" spans="1:65" s="13" customFormat="1">
      <c r="B301" s="152"/>
      <c r="D301" s="153" t="s">
        <v>135</v>
      </c>
      <c r="E301" s="154" t="s">
        <v>1</v>
      </c>
      <c r="F301" s="155" t="s">
        <v>470</v>
      </c>
      <c r="H301" s="156">
        <v>14</v>
      </c>
      <c r="I301" s="157"/>
      <c r="L301" s="152"/>
      <c r="M301" s="158"/>
      <c r="N301" s="159"/>
      <c r="O301" s="159"/>
      <c r="P301" s="159"/>
      <c r="Q301" s="159"/>
      <c r="R301" s="159"/>
      <c r="S301" s="159"/>
      <c r="T301" s="160"/>
      <c r="AT301" s="154" t="s">
        <v>135</v>
      </c>
      <c r="AU301" s="154" t="s">
        <v>82</v>
      </c>
      <c r="AV301" s="13" t="s">
        <v>82</v>
      </c>
      <c r="AW301" s="13" t="s">
        <v>31</v>
      </c>
      <c r="AX301" s="13" t="s">
        <v>80</v>
      </c>
      <c r="AY301" s="154" t="s">
        <v>126</v>
      </c>
    </row>
    <row r="302" spans="1:65" s="2" customFormat="1" ht="37.9" customHeight="1">
      <c r="A302" s="32"/>
      <c r="B302" s="138"/>
      <c r="C302" s="139" t="s">
        <v>471</v>
      </c>
      <c r="D302" s="139" t="s">
        <v>128</v>
      </c>
      <c r="E302" s="140" t="s">
        <v>472</v>
      </c>
      <c r="F302" s="141" t="s">
        <v>473</v>
      </c>
      <c r="G302" s="142" t="s">
        <v>131</v>
      </c>
      <c r="H302" s="143">
        <v>72.239999999999995</v>
      </c>
      <c r="I302" s="144"/>
      <c r="J302" s="145">
        <f>ROUND(I302*H302,2)</f>
        <v>0</v>
      </c>
      <c r="K302" s="141" t="s">
        <v>132</v>
      </c>
      <c r="L302" s="33"/>
      <c r="M302" s="146" t="s">
        <v>1</v>
      </c>
      <c r="N302" s="147" t="s">
        <v>40</v>
      </c>
      <c r="O302" s="58"/>
      <c r="P302" s="148">
        <f>O302*H302</f>
        <v>0</v>
      </c>
      <c r="Q302" s="148">
        <v>1.1E-4</v>
      </c>
      <c r="R302" s="148">
        <f>Q302*H302</f>
        <v>7.9463999999999993E-3</v>
      </c>
      <c r="S302" s="148">
        <v>0</v>
      </c>
      <c r="T302" s="149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0" t="s">
        <v>230</v>
      </c>
      <c r="AT302" s="150" t="s">
        <v>128</v>
      </c>
      <c r="AU302" s="150" t="s">
        <v>82</v>
      </c>
      <c r="AY302" s="17" t="s">
        <v>126</v>
      </c>
      <c r="BE302" s="151">
        <f>IF(N302="základní",J302,0)</f>
        <v>0</v>
      </c>
      <c r="BF302" s="151">
        <f>IF(N302="snížená",J302,0)</f>
        <v>0</v>
      </c>
      <c r="BG302" s="151">
        <f>IF(N302="zákl. přenesená",J302,0)</f>
        <v>0</v>
      </c>
      <c r="BH302" s="151">
        <f>IF(N302="sníž. přenesená",J302,0)</f>
        <v>0</v>
      </c>
      <c r="BI302" s="151">
        <f>IF(N302="nulová",J302,0)</f>
        <v>0</v>
      </c>
      <c r="BJ302" s="17" t="s">
        <v>80</v>
      </c>
      <c r="BK302" s="151">
        <f>ROUND(I302*H302,2)</f>
        <v>0</v>
      </c>
      <c r="BL302" s="17" t="s">
        <v>230</v>
      </c>
      <c r="BM302" s="150" t="s">
        <v>474</v>
      </c>
    </row>
    <row r="303" spans="1:65" s="14" customFormat="1">
      <c r="B303" s="161"/>
      <c r="D303" s="153" t="s">
        <v>135</v>
      </c>
      <c r="E303" s="162" t="s">
        <v>1</v>
      </c>
      <c r="F303" s="163" t="s">
        <v>475</v>
      </c>
      <c r="H303" s="162" t="s">
        <v>1</v>
      </c>
      <c r="I303" s="164"/>
      <c r="L303" s="161"/>
      <c r="M303" s="165"/>
      <c r="N303" s="166"/>
      <c r="O303" s="166"/>
      <c r="P303" s="166"/>
      <c r="Q303" s="166"/>
      <c r="R303" s="166"/>
      <c r="S303" s="166"/>
      <c r="T303" s="167"/>
      <c r="AT303" s="162" t="s">
        <v>135</v>
      </c>
      <c r="AU303" s="162" t="s">
        <v>82</v>
      </c>
      <c r="AV303" s="14" t="s">
        <v>80</v>
      </c>
      <c r="AW303" s="14" t="s">
        <v>31</v>
      </c>
      <c r="AX303" s="14" t="s">
        <v>75</v>
      </c>
      <c r="AY303" s="162" t="s">
        <v>126</v>
      </c>
    </row>
    <row r="304" spans="1:65" s="14" customFormat="1">
      <c r="B304" s="161"/>
      <c r="D304" s="153" t="s">
        <v>135</v>
      </c>
      <c r="E304" s="162" t="s">
        <v>1</v>
      </c>
      <c r="F304" s="163" t="s">
        <v>476</v>
      </c>
      <c r="H304" s="162" t="s">
        <v>1</v>
      </c>
      <c r="I304" s="164"/>
      <c r="L304" s="161"/>
      <c r="M304" s="165"/>
      <c r="N304" s="166"/>
      <c r="O304" s="166"/>
      <c r="P304" s="166"/>
      <c r="Q304" s="166"/>
      <c r="R304" s="166"/>
      <c r="S304" s="166"/>
      <c r="T304" s="167"/>
      <c r="AT304" s="162" t="s">
        <v>135</v>
      </c>
      <c r="AU304" s="162" t="s">
        <v>82</v>
      </c>
      <c r="AV304" s="14" t="s">
        <v>80</v>
      </c>
      <c r="AW304" s="14" t="s">
        <v>31</v>
      </c>
      <c r="AX304" s="14" t="s">
        <v>75</v>
      </c>
      <c r="AY304" s="162" t="s">
        <v>126</v>
      </c>
    </row>
    <row r="305" spans="1:65" s="13" customFormat="1">
      <c r="B305" s="152"/>
      <c r="D305" s="153" t="s">
        <v>135</v>
      </c>
      <c r="E305" s="154" t="s">
        <v>1</v>
      </c>
      <c r="F305" s="155" t="s">
        <v>477</v>
      </c>
      <c r="H305" s="156">
        <v>55.44</v>
      </c>
      <c r="I305" s="157"/>
      <c r="L305" s="152"/>
      <c r="M305" s="158"/>
      <c r="N305" s="159"/>
      <c r="O305" s="159"/>
      <c r="P305" s="159"/>
      <c r="Q305" s="159"/>
      <c r="R305" s="159"/>
      <c r="S305" s="159"/>
      <c r="T305" s="160"/>
      <c r="AT305" s="154" t="s">
        <v>135</v>
      </c>
      <c r="AU305" s="154" t="s">
        <v>82</v>
      </c>
      <c r="AV305" s="13" t="s">
        <v>82</v>
      </c>
      <c r="AW305" s="13" t="s">
        <v>31</v>
      </c>
      <c r="AX305" s="13" t="s">
        <v>75</v>
      </c>
      <c r="AY305" s="154" t="s">
        <v>126</v>
      </c>
    </row>
    <row r="306" spans="1:65" s="13" customFormat="1">
      <c r="B306" s="152"/>
      <c r="D306" s="153" t="s">
        <v>135</v>
      </c>
      <c r="E306" s="154" t="s">
        <v>1</v>
      </c>
      <c r="F306" s="155" t="s">
        <v>478</v>
      </c>
      <c r="H306" s="156">
        <v>14.28</v>
      </c>
      <c r="I306" s="157"/>
      <c r="L306" s="152"/>
      <c r="M306" s="158"/>
      <c r="N306" s="159"/>
      <c r="O306" s="159"/>
      <c r="P306" s="159"/>
      <c r="Q306" s="159"/>
      <c r="R306" s="159"/>
      <c r="S306" s="159"/>
      <c r="T306" s="160"/>
      <c r="AT306" s="154" t="s">
        <v>135</v>
      </c>
      <c r="AU306" s="154" t="s">
        <v>82</v>
      </c>
      <c r="AV306" s="13" t="s">
        <v>82</v>
      </c>
      <c r="AW306" s="13" t="s">
        <v>31</v>
      </c>
      <c r="AX306" s="13" t="s">
        <v>75</v>
      </c>
      <c r="AY306" s="154" t="s">
        <v>126</v>
      </c>
    </row>
    <row r="307" spans="1:65" s="14" customFormat="1">
      <c r="B307" s="161"/>
      <c r="D307" s="153" t="s">
        <v>135</v>
      </c>
      <c r="E307" s="162" t="s">
        <v>1</v>
      </c>
      <c r="F307" s="163" t="s">
        <v>479</v>
      </c>
      <c r="H307" s="162" t="s">
        <v>1</v>
      </c>
      <c r="I307" s="164"/>
      <c r="L307" s="161"/>
      <c r="M307" s="165"/>
      <c r="N307" s="166"/>
      <c r="O307" s="166"/>
      <c r="P307" s="166"/>
      <c r="Q307" s="166"/>
      <c r="R307" s="166"/>
      <c r="S307" s="166"/>
      <c r="T307" s="167"/>
      <c r="AT307" s="162" t="s">
        <v>135</v>
      </c>
      <c r="AU307" s="162" t="s">
        <v>82</v>
      </c>
      <c r="AV307" s="14" t="s">
        <v>80</v>
      </c>
      <c r="AW307" s="14" t="s">
        <v>31</v>
      </c>
      <c r="AX307" s="14" t="s">
        <v>75</v>
      </c>
      <c r="AY307" s="162" t="s">
        <v>126</v>
      </c>
    </row>
    <row r="308" spans="1:65" s="14" customFormat="1">
      <c r="B308" s="161"/>
      <c r="D308" s="153" t="s">
        <v>135</v>
      </c>
      <c r="E308" s="162" t="s">
        <v>1</v>
      </c>
      <c r="F308" s="163" t="s">
        <v>480</v>
      </c>
      <c r="H308" s="162" t="s">
        <v>1</v>
      </c>
      <c r="I308" s="164"/>
      <c r="L308" s="161"/>
      <c r="M308" s="165"/>
      <c r="N308" s="166"/>
      <c r="O308" s="166"/>
      <c r="P308" s="166"/>
      <c r="Q308" s="166"/>
      <c r="R308" s="166"/>
      <c r="S308" s="166"/>
      <c r="T308" s="167"/>
      <c r="AT308" s="162" t="s">
        <v>135</v>
      </c>
      <c r="AU308" s="162" t="s">
        <v>82</v>
      </c>
      <c r="AV308" s="14" t="s">
        <v>80</v>
      </c>
      <c r="AW308" s="14" t="s">
        <v>31</v>
      </c>
      <c r="AX308" s="14" t="s">
        <v>75</v>
      </c>
      <c r="AY308" s="162" t="s">
        <v>126</v>
      </c>
    </row>
    <row r="309" spans="1:65" s="13" customFormat="1">
      <c r="B309" s="152"/>
      <c r="D309" s="153" t="s">
        <v>135</v>
      </c>
      <c r="E309" s="154" t="s">
        <v>1</v>
      </c>
      <c r="F309" s="155" t="s">
        <v>481</v>
      </c>
      <c r="H309" s="156">
        <v>2.52</v>
      </c>
      <c r="I309" s="157"/>
      <c r="L309" s="152"/>
      <c r="M309" s="158"/>
      <c r="N309" s="159"/>
      <c r="O309" s="159"/>
      <c r="P309" s="159"/>
      <c r="Q309" s="159"/>
      <c r="R309" s="159"/>
      <c r="S309" s="159"/>
      <c r="T309" s="160"/>
      <c r="AT309" s="154" t="s">
        <v>135</v>
      </c>
      <c r="AU309" s="154" t="s">
        <v>82</v>
      </c>
      <c r="AV309" s="13" t="s">
        <v>82</v>
      </c>
      <c r="AW309" s="13" t="s">
        <v>31</v>
      </c>
      <c r="AX309" s="13" t="s">
        <v>75</v>
      </c>
      <c r="AY309" s="154" t="s">
        <v>126</v>
      </c>
    </row>
    <row r="310" spans="1:65" s="15" customFormat="1">
      <c r="B310" s="178"/>
      <c r="D310" s="153" t="s">
        <v>135</v>
      </c>
      <c r="E310" s="179" t="s">
        <v>1</v>
      </c>
      <c r="F310" s="180" t="s">
        <v>201</v>
      </c>
      <c r="H310" s="181">
        <v>72.239999999999995</v>
      </c>
      <c r="I310" s="182"/>
      <c r="L310" s="178"/>
      <c r="M310" s="183"/>
      <c r="N310" s="184"/>
      <c r="O310" s="184"/>
      <c r="P310" s="184"/>
      <c r="Q310" s="184"/>
      <c r="R310" s="184"/>
      <c r="S310" s="184"/>
      <c r="T310" s="185"/>
      <c r="AT310" s="179" t="s">
        <v>135</v>
      </c>
      <c r="AU310" s="179" t="s">
        <v>82</v>
      </c>
      <c r="AV310" s="15" t="s">
        <v>133</v>
      </c>
      <c r="AW310" s="15" t="s">
        <v>31</v>
      </c>
      <c r="AX310" s="15" t="s">
        <v>80</v>
      </c>
      <c r="AY310" s="179" t="s">
        <v>126</v>
      </c>
    </row>
    <row r="311" spans="1:65" s="2" customFormat="1" ht="24.2" customHeight="1">
      <c r="A311" s="32"/>
      <c r="B311" s="138"/>
      <c r="C311" s="139" t="s">
        <v>187</v>
      </c>
      <c r="D311" s="139" t="s">
        <v>128</v>
      </c>
      <c r="E311" s="140" t="s">
        <v>482</v>
      </c>
      <c r="F311" s="141" t="s">
        <v>483</v>
      </c>
      <c r="G311" s="142" t="s">
        <v>131</v>
      </c>
      <c r="H311" s="143">
        <v>72.239999999999995</v>
      </c>
      <c r="I311" s="144"/>
      <c r="J311" s="145">
        <f>ROUND(I311*H311,2)</f>
        <v>0</v>
      </c>
      <c r="K311" s="141" t="s">
        <v>132</v>
      </c>
      <c r="L311" s="33"/>
      <c r="M311" s="146" t="s">
        <v>1</v>
      </c>
      <c r="N311" s="147" t="s">
        <v>40</v>
      </c>
      <c r="O311" s="58"/>
      <c r="P311" s="148">
        <f>O311*H311</f>
        <v>0</v>
      </c>
      <c r="Q311" s="148">
        <v>1.2E-4</v>
      </c>
      <c r="R311" s="148">
        <f>Q311*H311</f>
        <v>8.6687999999999991E-3</v>
      </c>
      <c r="S311" s="148">
        <v>0</v>
      </c>
      <c r="T311" s="14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0" t="s">
        <v>230</v>
      </c>
      <c r="AT311" s="150" t="s">
        <v>128</v>
      </c>
      <c r="AU311" s="150" t="s">
        <v>82</v>
      </c>
      <c r="AY311" s="17" t="s">
        <v>126</v>
      </c>
      <c r="BE311" s="151">
        <f>IF(N311="základní",J311,0)</f>
        <v>0</v>
      </c>
      <c r="BF311" s="151">
        <f>IF(N311="snížená",J311,0)</f>
        <v>0</v>
      </c>
      <c r="BG311" s="151">
        <f>IF(N311="zákl. přenesená",J311,0)</f>
        <v>0</v>
      </c>
      <c r="BH311" s="151">
        <f>IF(N311="sníž. přenesená",J311,0)</f>
        <v>0</v>
      </c>
      <c r="BI311" s="151">
        <f>IF(N311="nulová",J311,0)</f>
        <v>0</v>
      </c>
      <c r="BJ311" s="17" t="s">
        <v>80</v>
      </c>
      <c r="BK311" s="151">
        <f>ROUND(I311*H311,2)</f>
        <v>0</v>
      </c>
      <c r="BL311" s="17" t="s">
        <v>230</v>
      </c>
      <c r="BM311" s="150" t="s">
        <v>484</v>
      </c>
    </row>
    <row r="312" spans="1:65" s="14" customFormat="1">
      <c r="B312" s="161"/>
      <c r="D312" s="153" t="s">
        <v>135</v>
      </c>
      <c r="E312" s="162" t="s">
        <v>1</v>
      </c>
      <c r="F312" s="163" t="s">
        <v>475</v>
      </c>
      <c r="H312" s="162" t="s">
        <v>1</v>
      </c>
      <c r="I312" s="164"/>
      <c r="L312" s="161"/>
      <c r="M312" s="165"/>
      <c r="N312" s="166"/>
      <c r="O312" s="166"/>
      <c r="P312" s="166"/>
      <c r="Q312" s="166"/>
      <c r="R312" s="166"/>
      <c r="S312" s="166"/>
      <c r="T312" s="167"/>
      <c r="AT312" s="162" t="s">
        <v>135</v>
      </c>
      <c r="AU312" s="162" t="s">
        <v>82</v>
      </c>
      <c r="AV312" s="14" t="s">
        <v>80</v>
      </c>
      <c r="AW312" s="14" t="s">
        <v>31</v>
      </c>
      <c r="AX312" s="14" t="s">
        <v>75</v>
      </c>
      <c r="AY312" s="162" t="s">
        <v>126</v>
      </c>
    </row>
    <row r="313" spans="1:65" s="14" customFormat="1">
      <c r="B313" s="161"/>
      <c r="D313" s="153" t="s">
        <v>135</v>
      </c>
      <c r="E313" s="162" t="s">
        <v>1</v>
      </c>
      <c r="F313" s="163" t="s">
        <v>476</v>
      </c>
      <c r="H313" s="162" t="s">
        <v>1</v>
      </c>
      <c r="I313" s="164"/>
      <c r="L313" s="161"/>
      <c r="M313" s="165"/>
      <c r="N313" s="166"/>
      <c r="O313" s="166"/>
      <c r="P313" s="166"/>
      <c r="Q313" s="166"/>
      <c r="R313" s="166"/>
      <c r="S313" s="166"/>
      <c r="T313" s="167"/>
      <c r="AT313" s="162" t="s">
        <v>135</v>
      </c>
      <c r="AU313" s="162" t="s">
        <v>82</v>
      </c>
      <c r="AV313" s="14" t="s">
        <v>80</v>
      </c>
      <c r="AW313" s="14" t="s">
        <v>31</v>
      </c>
      <c r="AX313" s="14" t="s">
        <v>75</v>
      </c>
      <c r="AY313" s="162" t="s">
        <v>126</v>
      </c>
    </row>
    <row r="314" spans="1:65" s="13" customFormat="1">
      <c r="B314" s="152"/>
      <c r="D314" s="153" t="s">
        <v>135</v>
      </c>
      <c r="E314" s="154" t="s">
        <v>1</v>
      </c>
      <c r="F314" s="155" t="s">
        <v>477</v>
      </c>
      <c r="H314" s="156">
        <v>55.44</v>
      </c>
      <c r="I314" s="157"/>
      <c r="L314" s="152"/>
      <c r="M314" s="158"/>
      <c r="N314" s="159"/>
      <c r="O314" s="159"/>
      <c r="P314" s="159"/>
      <c r="Q314" s="159"/>
      <c r="R314" s="159"/>
      <c r="S314" s="159"/>
      <c r="T314" s="160"/>
      <c r="AT314" s="154" t="s">
        <v>135</v>
      </c>
      <c r="AU314" s="154" t="s">
        <v>82</v>
      </c>
      <c r="AV314" s="13" t="s">
        <v>82</v>
      </c>
      <c r="AW314" s="13" t="s">
        <v>31</v>
      </c>
      <c r="AX314" s="13" t="s">
        <v>75</v>
      </c>
      <c r="AY314" s="154" t="s">
        <v>126</v>
      </c>
    </row>
    <row r="315" spans="1:65" s="13" customFormat="1">
      <c r="B315" s="152"/>
      <c r="D315" s="153" t="s">
        <v>135</v>
      </c>
      <c r="E315" s="154" t="s">
        <v>1</v>
      </c>
      <c r="F315" s="155" t="s">
        <v>478</v>
      </c>
      <c r="H315" s="156">
        <v>14.28</v>
      </c>
      <c r="I315" s="157"/>
      <c r="L315" s="152"/>
      <c r="M315" s="158"/>
      <c r="N315" s="159"/>
      <c r="O315" s="159"/>
      <c r="P315" s="159"/>
      <c r="Q315" s="159"/>
      <c r="R315" s="159"/>
      <c r="S315" s="159"/>
      <c r="T315" s="160"/>
      <c r="AT315" s="154" t="s">
        <v>135</v>
      </c>
      <c r="AU315" s="154" t="s">
        <v>82</v>
      </c>
      <c r="AV315" s="13" t="s">
        <v>82</v>
      </c>
      <c r="AW315" s="13" t="s">
        <v>31</v>
      </c>
      <c r="AX315" s="13" t="s">
        <v>75</v>
      </c>
      <c r="AY315" s="154" t="s">
        <v>126</v>
      </c>
    </row>
    <row r="316" spans="1:65" s="14" customFormat="1">
      <c r="B316" s="161"/>
      <c r="D316" s="153" t="s">
        <v>135</v>
      </c>
      <c r="E316" s="162" t="s">
        <v>1</v>
      </c>
      <c r="F316" s="163" t="s">
        <v>479</v>
      </c>
      <c r="H316" s="162" t="s">
        <v>1</v>
      </c>
      <c r="I316" s="164"/>
      <c r="L316" s="161"/>
      <c r="M316" s="165"/>
      <c r="N316" s="166"/>
      <c r="O316" s="166"/>
      <c r="P316" s="166"/>
      <c r="Q316" s="166"/>
      <c r="R316" s="166"/>
      <c r="S316" s="166"/>
      <c r="T316" s="167"/>
      <c r="AT316" s="162" t="s">
        <v>135</v>
      </c>
      <c r="AU316" s="162" t="s">
        <v>82</v>
      </c>
      <c r="AV316" s="14" t="s">
        <v>80</v>
      </c>
      <c r="AW316" s="14" t="s">
        <v>31</v>
      </c>
      <c r="AX316" s="14" t="s">
        <v>75</v>
      </c>
      <c r="AY316" s="162" t="s">
        <v>126</v>
      </c>
    </row>
    <row r="317" spans="1:65" s="14" customFormat="1">
      <c r="B317" s="161"/>
      <c r="D317" s="153" t="s">
        <v>135</v>
      </c>
      <c r="E317" s="162" t="s">
        <v>1</v>
      </c>
      <c r="F317" s="163" t="s">
        <v>480</v>
      </c>
      <c r="H317" s="162" t="s">
        <v>1</v>
      </c>
      <c r="I317" s="164"/>
      <c r="L317" s="161"/>
      <c r="M317" s="165"/>
      <c r="N317" s="166"/>
      <c r="O317" s="166"/>
      <c r="P317" s="166"/>
      <c r="Q317" s="166"/>
      <c r="R317" s="166"/>
      <c r="S317" s="166"/>
      <c r="T317" s="167"/>
      <c r="AT317" s="162" t="s">
        <v>135</v>
      </c>
      <c r="AU317" s="162" t="s">
        <v>82</v>
      </c>
      <c r="AV317" s="14" t="s">
        <v>80</v>
      </c>
      <c r="AW317" s="14" t="s">
        <v>31</v>
      </c>
      <c r="AX317" s="14" t="s">
        <v>75</v>
      </c>
      <c r="AY317" s="162" t="s">
        <v>126</v>
      </c>
    </row>
    <row r="318" spans="1:65" s="13" customFormat="1">
      <c r="B318" s="152"/>
      <c r="D318" s="153" t="s">
        <v>135</v>
      </c>
      <c r="E318" s="154" t="s">
        <v>1</v>
      </c>
      <c r="F318" s="155" t="s">
        <v>481</v>
      </c>
      <c r="H318" s="156">
        <v>2.52</v>
      </c>
      <c r="I318" s="157"/>
      <c r="L318" s="152"/>
      <c r="M318" s="158"/>
      <c r="N318" s="159"/>
      <c r="O318" s="159"/>
      <c r="P318" s="159"/>
      <c r="Q318" s="159"/>
      <c r="R318" s="159"/>
      <c r="S318" s="159"/>
      <c r="T318" s="160"/>
      <c r="AT318" s="154" t="s">
        <v>135</v>
      </c>
      <c r="AU318" s="154" t="s">
        <v>82</v>
      </c>
      <c r="AV318" s="13" t="s">
        <v>82</v>
      </c>
      <c r="AW318" s="13" t="s">
        <v>31</v>
      </c>
      <c r="AX318" s="13" t="s">
        <v>75</v>
      </c>
      <c r="AY318" s="154" t="s">
        <v>126</v>
      </c>
    </row>
    <row r="319" spans="1:65" s="15" customFormat="1">
      <c r="B319" s="178"/>
      <c r="D319" s="153" t="s">
        <v>135</v>
      </c>
      <c r="E319" s="179" t="s">
        <v>1</v>
      </c>
      <c r="F319" s="180" t="s">
        <v>201</v>
      </c>
      <c r="H319" s="181">
        <v>72.239999999999995</v>
      </c>
      <c r="I319" s="182"/>
      <c r="L319" s="178"/>
      <c r="M319" s="183"/>
      <c r="N319" s="184"/>
      <c r="O319" s="184"/>
      <c r="P319" s="184"/>
      <c r="Q319" s="184"/>
      <c r="R319" s="184"/>
      <c r="S319" s="184"/>
      <c r="T319" s="185"/>
      <c r="AT319" s="179" t="s">
        <v>135</v>
      </c>
      <c r="AU319" s="179" t="s">
        <v>82</v>
      </c>
      <c r="AV319" s="15" t="s">
        <v>133</v>
      </c>
      <c r="AW319" s="15" t="s">
        <v>31</v>
      </c>
      <c r="AX319" s="15" t="s">
        <v>80</v>
      </c>
      <c r="AY319" s="179" t="s">
        <v>126</v>
      </c>
    </row>
    <row r="320" spans="1:65" s="2" customFormat="1" ht="24.2" customHeight="1">
      <c r="A320" s="32"/>
      <c r="B320" s="138"/>
      <c r="C320" s="139" t="s">
        <v>485</v>
      </c>
      <c r="D320" s="139" t="s">
        <v>128</v>
      </c>
      <c r="E320" s="140" t="s">
        <v>486</v>
      </c>
      <c r="F320" s="141" t="s">
        <v>487</v>
      </c>
      <c r="G320" s="142" t="s">
        <v>131</v>
      </c>
      <c r="H320" s="143">
        <v>72.239999999999995</v>
      </c>
      <c r="I320" s="144"/>
      <c r="J320" s="145">
        <f>ROUND(I320*H320,2)</f>
        <v>0</v>
      </c>
      <c r="K320" s="141" t="s">
        <v>132</v>
      </c>
      <c r="L320" s="33"/>
      <c r="M320" s="146" t="s">
        <v>1</v>
      </c>
      <c r="N320" s="147" t="s">
        <v>40</v>
      </c>
      <c r="O320" s="58"/>
      <c r="P320" s="148">
        <f>O320*H320</f>
        <v>0</v>
      </c>
      <c r="Q320" s="148">
        <v>1.3999999999999999E-4</v>
      </c>
      <c r="R320" s="148">
        <f>Q320*H320</f>
        <v>1.0113599999999999E-2</v>
      </c>
      <c r="S320" s="148">
        <v>0</v>
      </c>
      <c r="T320" s="14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0" t="s">
        <v>230</v>
      </c>
      <c r="AT320" s="150" t="s">
        <v>128</v>
      </c>
      <c r="AU320" s="150" t="s">
        <v>82</v>
      </c>
      <c r="AY320" s="17" t="s">
        <v>126</v>
      </c>
      <c r="BE320" s="151">
        <f>IF(N320="základní",J320,0)</f>
        <v>0</v>
      </c>
      <c r="BF320" s="151">
        <f>IF(N320="snížená",J320,0)</f>
        <v>0</v>
      </c>
      <c r="BG320" s="151">
        <f>IF(N320="zákl. přenesená",J320,0)</f>
        <v>0</v>
      </c>
      <c r="BH320" s="151">
        <f>IF(N320="sníž. přenesená",J320,0)</f>
        <v>0</v>
      </c>
      <c r="BI320" s="151">
        <f>IF(N320="nulová",J320,0)</f>
        <v>0</v>
      </c>
      <c r="BJ320" s="17" t="s">
        <v>80</v>
      </c>
      <c r="BK320" s="151">
        <f>ROUND(I320*H320,2)</f>
        <v>0</v>
      </c>
      <c r="BL320" s="17" t="s">
        <v>230</v>
      </c>
      <c r="BM320" s="150" t="s">
        <v>488</v>
      </c>
    </row>
    <row r="321" spans="1:65" s="14" customFormat="1">
      <c r="B321" s="161"/>
      <c r="D321" s="153" t="s">
        <v>135</v>
      </c>
      <c r="E321" s="162" t="s">
        <v>1</v>
      </c>
      <c r="F321" s="163" t="s">
        <v>475</v>
      </c>
      <c r="H321" s="162" t="s">
        <v>1</v>
      </c>
      <c r="I321" s="164"/>
      <c r="L321" s="161"/>
      <c r="M321" s="165"/>
      <c r="N321" s="166"/>
      <c r="O321" s="166"/>
      <c r="P321" s="166"/>
      <c r="Q321" s="166"/>
      <c r="R321" s="166"/>
      <c r="S321" s="166"/>
      <c r="T321" s="167"/>
      <c r="AT321" s="162" t="s">
        <v>135</v>
      </c>
      <c r="AU321" s="162" t="s">
        <v>82</v>
      </c>
      <c r="AV321" s="14" t="s">
        <v>80</v>
      </c>
      <c r="AW321" s="14" t="s">
        <v>31</v>
      </c>
      <c r="AX321" s="14" t="s">
        <v>75</v>
      </c>
      <c r="AY321" s="162" t="s">
        <v>126</v>
      </c>
    </row>
    <row r="322" spans="1:65" s="14" customFormat="1">
      <c r="B322" s="161"/>
      <c r="D322" s="153" t="s">
        <v>135</v>
      </c>
      <c r="E322" s="162" t="s">
        <v>1</v>
      </c>
      <c r="F322" s="163" t="s">
        <v>476</v>
      </c>
      <c r="H322" s="162" t="s">
        <v>1</v>
      </c>
      <c r="I322" s="164"/>
      <c r="L322" s="161"/>
      <c r="M322" s="165"/>
      <c r="N322" s="166"/>
      <c r="O322" s="166"/>
      <c r="P322" s="166"/>
      <c r="Q322" s="166"/>
      <c r="R322" s="166"/>
      <c r="S322" s="166"/>
      <c r="T322" s="167"/>
      <c r="AT322" s="162" t="s">
        <v>135</v>
      </c>
      <c r="AU322" s="162" t="s">
        <v>82</v>
      </c>
      <c r="AV322" s="14" t="s">
        <v>80</v>
      </c>
      <c r="AW322" s="14" t="s">
        <v>31</v>
      </c>
      <c r="AX322" s="14" t="s">
        <v>75</v>
      </c>
      <c r="AY322" s="162" t="s">
        <v>126</v>
      </c>
    </row>
    <row r="323" spans="1:65" s="13" customFormat="1">
      <c r="B323" s="152"/>
      <c r="D323" s="153" t="s">
        <v>135</v>
      </c>
      <c r="E323" s="154" t="s">
        <v>1</v>
      </c>
      <c r="F323" s="155" t="s">
        <v>477</v>
      </c>
      <c r="H323" s="156">
        <v>55.44</v>
      </c>
      <c r="I323" s="157"/>
      <c r="L323" s="152"/>
      <c r="M323" s="158"/>
      <c r="N323" s="159"/>
      <c r="O323" s="159"/>
      <c r="P323" s="159"/>
      <c r="Q323" s="159"/>
      <c r="R323" s="159"/>
      <c r="S323" s="159"/>
      <c r="T323" s="160"/>
      <c r="AT323" s="154" t="s">
        <v>135</v>
      </c>
      <c r="AU323" s="154" t="s">
        <v>82</v>
      </c>
      <c r="AV323" s="13" t="s">
        <v>82</v>
      </c>
      <c r="AW323" s="13" t="s">
        <v>31</v>
      </c>
      <c r="AX323" s="13" t="s">
        <v>75</v>
      </c>
      <c r="AY323" s="154" t="s">
        <v>126</v>
      </c>
    </row>
    <row r="324" spans="1:65" s="13" customFormat="1">
      <c r="B324" s="152"/>
      <c r="D324" s="153" t="s">
        <v>135</v>
      </c>
      <c r="E324" s="154" t="s">
        <v>1</v>
      </c>
      <c r="F324" s="155" t="s">
        <v>478</v>
      </c>
      <c r="H324" s="156">
        <v>14.28</v>
      </c>
      <c r="I324" s="157"/>
      <c r="L324" s="152"/>
      <c r="M324" s="158"/>
      <c r="N324" s="159"/>
      <c r="O324" s="159"/>
      <c r="P324" s="159"/>
      <c r="Q324" s="159"/>
      <c r="R324" s="159"/>
      <c r="S324" s="159"/>
      <c r="T324" s="160"/>
      <c r="AT324" s="154" t="s">
        <v>135</v>
      </c>
      <c r="AU324" s="154" t="s">
        <v>82</v>
      </c>
      <c r="AV324" s="13" t="s">
        <v>82</v>
      </c>
      <c r="AW324" s="13" t="s">
        <v>31</v>
      </c>
      <c r="AX324" s="13" t="s">
        <v>75</v>
      </c>
      <c r="AY324" s="154" t="s">
        <v>126</v>
      </c>
    </row>
    <row r="325" spans="1:65" s="14" customFormat="1">
      <c r="B325" s="161"/>
      <c r="D325" s="153" t="s">
        <v>135</v>
      </c>
      <c r="E325" s="162" t="s">
        <v>1</v>
      </c>
      <c r="F325" s="163" t="s">
        <v>479</v>
      </c>
      <c r="H325" s="162" t="s">
        <v>1</v>
      </c>
      <c r="I325" s="164"/>
      <c r="L325" s="161"/>
      <c r="M325" s="165"/>
      <c r="N325" s="166"/>
      <c r="O325" s="166"/>
      <c r="P325" s="166"/>
      <c r="Q325" s="166"/>
      <c r="R325" s="166"/>
      <c r="S325" s="166"/>
      <c r="T325" s="167"/>
      <c r="AT325" s="162" t="s">
        <v>135</v>
      </c>
      <c r="AU325" s="162" t="s">
        <v>82</v>
      </c>
      <c r="AV325" s="14" t="s">
        <v>80</v>
      </c>
      <c r="AW325" s="14" t="s">
        <v>31</v>
      </c>
      <c r="AX325" s="14" t="s">
        <v>75</v>
      </c>
      <c r="AY325" s="162" t="s">
        <v>126</v>
      </c>
    </row>
    <row r="326" spans="1:65" s="14" customFormat="1">
      <c r="B326" s="161"/>
      <c r="D326" s="153" t="s">
        <v>135</v>
      </c>
      <c r="E326" s="162" t="s">
        <v>1</v>
      </c>
      <c r="F326" s="163" t="s">
        <v>480</v>
      </c>
      <c r="H326" s="162" t="s">
        <v>1</v>
      </c>
      <c r="I326" s="164"/>
      <c r="L326" s="161"/>
      <c r="M326" s="165"/>
      <c r="N326" s="166"/>
      <c r="O326" s="166"/>
      <c r="P326" s="166"/>
      <c r="Q326" s="166"/>
      <c r="R326" s="166"/>
      <c r="S326" s="166"/>
      <c r="T326" s="167"/>
      <c r="AT326" s="162" t="s">
        <v>135</v>
      </c>
      <c r="AU326" s="162" t="s">
        <v>82</v>
      </c>
      <c r="AV326" s="14" t="s">
        <v>80</v>
      </c>
      <c r="AW326" s="14" t="s">
        <v>31</v>
      </c>
      <c r="AX326" s="14" t="s">
        <v>75</v>
      </c>
      <c r="AY326" s="162" t="s">
        <v>126</v>
      </c>
    </row>
    <row r="327" spans="1:65" s="13" customFormat="1">
      <c r="B327" s="152"/>
      <c r="D327" s="153" t="s">
        <v>135</v>
      </c>
      <c r="E327" s="154" t="s">
        <v>1</v>
      </c>
      <c r="F327" s="155" t="s">
        <v>481</v>
      </c>
      <c r="H327" s="156">
        <v>2.52</v>
      </c>
      <c r="I327" s="157"/>
      <c r="L327" s="152"/>
      <c r="M327" s="158"/>
      <c r="N327" s="159"/>
      <c r="O327" s="159"/>
      <c r="P327" s="159"/>
      <c r="Q327" s="159"/>
      <c r="R327" s="159"/>
      <c r="S327" s="159"/>
      <c r="T327" s="160"/>
      <c r="AT327" s="154" t="s">
        <v>135</v>
      </c>
      <c r="AU327" s="154" t="s">
        <v>82</v>
      </c>
      <c r="AV327" s="13" t="s">
        <v>82</v>
      </c>
      <c r="AW327" s="13" t="s">
        <v>31</v>
      </c>
      <c r="AX327" s="13" t="s">
        <v>75</v>
      </c>
      <c r="AY327" s="154" t="s">
        <v>126</v>
      </c>
    </row>
    <row r="328" spans="1:65" s="15" customFormat="1">
      <c r="B328" s="178"/>
      <c r="D328" s="153" t="s">
        <v>135</v>
      </c>
      <c r="E328" s="179" t="s">
        <v>1</v>
      </c>
      <c r="F328" s="180" t="s">
        <v>201</v>
      </c>
      <c r="H328" s="181">
        <v>72.239999999999995</v>
      </c>
      <c r="I328" s="182"/>
      <c r="L328" s="178"/>
      <c r="M328" s="183"/>
      <c r="N328" s="184"/>
      <c r="O328" s="184"/>
      <c r="P328" s="184"/>
      <c r="Q328" s="184"/>
      <c r="R328" s="184"/>
      <c r="S328" s="184"/>
      <c r="T328" s="185"/>
      <c r="AT328" s="179" t="s">
        <v>135</v>
      </c>
      <c r="AU328" s="179" t="s">
        <v>82</v>
      </c>
      <c r="AV328" s="15" t="s">
        <v>133</v>
      </c>
      <c r="AW328" s="15" t="s">
        <v>31</v>
      </c>
      <c r="AX328" s="15" t="s">
        <v>80</v>
      </c>
      <c r="AY328" s="179" t="s">
        <v>126</v>
      </c>
    </row>
    <row r="329" spans="1:65" s="2" customFormat="1" ht="37.9" customHeight="1">
      <c r="A329" s="32"/>
      <c r="B329" s="138"/>
      <c r="C329" s="139" t="s">
        <v>489</v>
      </c>
      <c r="D329" s="139" t="s">
        <v>128</v>
      </c>
      <c r="E329" s="140" t="s">
        <v>490</v>
      </c>
      <c r="F329" s="141" t="s">
        <v>491</v>
      </c>
      <c r="G329" s="142" t="s">
        <v>131</v>
      </c>
      <c r="H329" s="143">
        <v>32.56</v>
      </c>
      <c r="I329" s="144"/>
      <c r="J329" s="145">
        <f>ROUND(I329*H329,2)</f>
        <v>0</v>
      </c>
      <c r="K329" s="141" t="s">
        <v>132</v>
      </c>
      <c r="L329" s="33"/>
      <c r="M329" s="146" t="s">
        <v>1</v>
      </c>
      <c r="N329" s="147" t="s">
        <v>40</v>
      </c>
      <c r="O329" s="58"/>
      <c r="P329" s="148">
        <f>O329*H329</f>
        <v>0</v>
      </c>
      <c r="Q329" s="148">
        <v>1.7000000000000001E-4</v>
      </c>
      <c r="R329" s="148">
        <f>Q329*H329</f>
        <v>5.5352000000000005E-3</v>
      </c>
      <c r="S329" s="148">
        <v>0</v>
      </c>
      <c r="T329" s="14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0" t="s">
        <v>230</v>
      </c>
      <c r="AT329" s="150" t="s">
        <v>128</v>
      </c>
      <c r="AU329" s="150" t="s">
        <v>82</v>
      </c>
      <c r="AY329" s="17" t="s">
        <v>126</v>
      </c>
      <c r="BE329" s="151">
        <f>IF(N329="základní",J329,0)</f>
        <v>0</v>
      </c>
      <c r="BF329" s="151">
        <f>IF(N329="snížená",J329,0)</f>
        <v>0</v>
      </c>
      <c r="BG329" s="151">
        <f>IF(N329="zákl. přenesená",J329,0)</f>
        <v>0</v>
      </c>
      <c r="BH329" s="151">
        <f>IF(N329="sníž. přenesená",J329,0)</f>
        <v>0</v>
      </c>
      <c r="BI329" s="151">
        <f>IF(N329="nulová",J329,0)</f>
        <v>0</v>
      </c>
      <c r="BJ329" s="17" t="s">
        <v>80</v>
      </c>
      <c r="BK329" s="151">
        <f>ROUND(I329*H329,2)</f>
        <v>0</v>
      </c>
      <c r="BL329" s="17" t="s">
        <v>230</v>
      </c>
      <c r="BM329" s="150" t="s">
        <v>492</v>
      </c>
    </row>
    <row r="330" spans="1:65" s="14" customFormat="1">
      <c r="B330" s="161"/>
      <c r="D330" s="153" t="s">
        <v>135</v>
      </c>
      <c r="E330" s="162" t="s">
        <v>1</v>
      </c>
      <c r="F330" s="163" t="s">
        <v>193</v>
      </c>
      <c r="H330" s="162" t="s">
        <v>1</v>
      </c>
      <c r="I330" s="164"/>
      <c r="L330" s="161"/>
      <c r="M330" s="165"/>
      <c r="N330" s="166"/>
      <c r="O330" s="166"/>
      <c r="P330" s="166"/>
      <c r="Q330" s="166"/>
      <c r="R330" s="166"/>
      <c r="S330" s="166"/>
      <c r="T330" s="167"/>
      <c r="AT330" s="162" t="s">
        <v>135</v>
      </c>
      <c r="AU330" s="162" t="s">
        <v>82</v>
      </c>
      <c r="AV330" s="14" t="s">
        <v>80</v>
      </c>
      <c r="AW330" s="14" t="s">
        <v>31</v>
      </c>
      <c r="AX330" s="14" t="s">
        <v>75</v>
      </c>
      <c r="AY330" s="162" t="s">
        <v>126</v>
      </c>
    </row>
    <row r="331" spans="1:65" s="14" customFormat="1">
      <c r="B331" s="161"/>
      <c r="D331" s="153" t="s">
        <v>135</v>
      </c>
      <c r="E331" s="162" t="s">
        <v>1</v>
      </c>
      <c r="F331" s="163" t="s">
        <v>493</v>
      </c>
      <c r="H331" s="162" t="s">
        <v>1</v>
      </c>
      <c r="I331" s="164"/>
      <c r="L331" s="161"/>
      <c r="M331" s="165"/>
      <c r="N331" s="166"/>
      <c r="O331" s="166"/>
      <c r="P331" s="166"/>
      <c r="Q331" s="166"/>
      <c r="R331" s="166"/>
      <c r="S331" s="166"/>
      <c r="T331" s="167"/>
      <c r="AT331" s="162" t="s">
        <v>135</v>
      </c>
      <c r="AU331" s="162" t="s">
        <v>82</v>
      </c>
      <c r="AV331" s="14" t="s">
        <v>80</v>
      </c>
      <c r="AW331" s="14" t="s">
        <v>31</v>
      </c>
      <c r="AX331" s="14" t="s">
        <v>75</v>
      </c>
      <c r="AY331" s="162" t="s">
        <v>126</v>
      </c>
    </row>
    <row r="332" spans="1:65" s="14" customFormat="1">
      <c r="B332" s="161"/>
      <c r="D332" s="153" t="s">
        <v>135</v>
      </c>
      <c r="E332" s="162" t="s">
        <v>1</v>
      </c>
      <c r="F332" s="163" t="s">
        <v>494</v>
      </c>
      <c r="H332" s="162" t="s">
        <v>1</v>
      </c>
      <c r="I332" s="164"/>
      <c r="L332" s="161"/>
      <c r="M332" s="165"/>
      <c r="N332" s="166"/>
      <c r="O332" s="166"/>
      <c r="P332" s="166"/>
      <c r="Q332" s="166"/>
      <c r="R332" s="166"/>
      <c r="S332" s="166"/>
      <c r="T332" s="167"/>
      <c r="AT332" s="162" t="s">
        <v>135</v>
      </c>
      <c r="AU332" s="162" t="s">
        <v>82</v>
      </c>
      <c r="AV332" s="14" t="s">
        <v>80</v>
      </c>
      <c r="AW332" s="14" t="s">
        <v>31</v>
      </c>
      <c r="AX332" s="14" t="s">
        <v>75</v>
      </c>
      <c r="AY332" s="162" t="s">
        <v>126</v>
      </c>
    </row>
    <row r="333" spans="1:65" s="13" customFormat="1">
      <c r="B333" s="152"/>
      <c r="D333" s="153" t="s">
        <v>135</v>
      </c>
      <c r="E333" s="154" t="s">
        <v>1</v>
      </c>
      <c r="F333" s="155" t="s">
        <v>495</v>
      </c>
      <c r="H333" s="156">
        <v>19.36</v>
      </c>
      <c r="I333" s="157"/>
      <c r="L333" s="152"/>
      <c r="M333" s="158"/>
      <c r="N333" s="159"/>
      <c r="O333" s="159"/>
      <c r="P333" s="159"/>
      <c r="Q333" s="159"/>
      <c r="R333" s="159"/>
      <c r="S333" s="159"/>
      <c r="T333" s="160"/>
      <c r="AT333" s="154" t="s">
        <v>135</v>
      </c>
      <c r="AU333" s="154" t="s">
        <v>82</v>
      </c>
      <c r="AV333" s="13" t="s">
        <v>82</v>
      </c>
      <c r="AW333" s="13" t="s">
        <v>31</v>
      </c>
      <c r="AX333" s="13" t="s">
        <v>75</v>
      </c>
      <c r="AY333" s="154" t="s">
        <v>126</v>
      </c>
    </row>
    <row r="334" spans="1:65" s="14" customFormat="1">
      <c r="B334" s="161"/>
      <c r="D334" s="153" t="s">
        <v>135</v>
      </c>
      <c r="E334" s="162" t="s">
        <v>1</v>
      </c>
      <c r="F334" s="163" t="s">
        <v>496</v>
      </c>
      <c r="H334" s="162" t="s">
        <v>1</v>
      </c>
      <c r="I334" s="164"/>
      <c r="L334" s="161"/>
      <c r="M334" s="165"/>
      <c r="N334" s="166"/>
      <c r="O334" s="166"/>
      <c r="P334" s="166"/>
      <c r="Q334" s="166"/>
      <c r="R334" s="166"/>
      <c r="S334" s="166"/>
      <c r="T334" s="167"/>
      <c r="AT334" s="162" t="s">
        <v>135</v>
      </c>
      <c r="AU334" s="162" t="s">
        <v>82</v>
      </c>
      <c r="AV334" s="14" t="s">
        <v>80</v>
      </c>
      <c r="AW334" s="14" t="s">
        <v>31</v>
      </c>
      <c r="AX334" s="14" t="s">
        <v>75</v>
      </c>
      <c r="AY334" s="162" t="s">
        <v>126</v>
      </c>
    </row>
    <row r="335" spans="1:65" s="13" customFormat="1">
      <c r="B335" s="152"/>
      <c r="D335" s="153" t="s">
        <v>135</v>
      </c>
      <c r="E335" s="154" t="s">
        <v>1</v>
      </c>
      <c r="F335" s="155" t="s">
        <v>497</v>
      </c>
      <c r="H335" s="156">
        <v>13.2</v>
      </c>
      <c r="I335" s="157"/>
      <c r="L335" s="152"/>
      <c r="M335" s="158"/>
      <c r="N335" s="159"/>
      <c r="O335" s="159"/>
      <c r="P335" s="159"/>
      <c r="Q335" s="159"/>
      <c r="R335" s="159"/>
      <c r="S335" s="159"/>
      <c r="T335" s="160"/>
      <c r="AT335" s="154" t="s">
        <v>135</v>
      </c>
      <c r="AU335" s="154" t="s">
        <v>82</v>
      </c>
      <c r="AV335" s="13" t="s">
        <v>82</v>
      </c>
      <c r="AW335" s="13" t="s">
        <v>31</v>
      </c>
      <c r="AX335" s="13" t="s">
        <v>75</v>
      </c>
      <c r="AY335" s="154" t="s">
        <v>126</v>
      </c>
    </row>
    <row r="336" spans="1:65" s="15" customFormat="1">
      <c r="B336" s="178"/>
      <c r="D336" s="153" t="s">
        <v>135</v>
      </c>
      <c r="E336" s="179" t="s">
        <v>1</v>
      </c>
      <c r="F336" s="180" t="s">
        <v>201</v>
      </c>
      <c r="H336" s="181">
        <v>32.56</v>
      </c>
      <c r="I336" s="182"/>
      <c r="L336" s="178"/>
      <c r="M336" s="183"/>
      <c r="N336" s="184"/>
      <c r="O336" s="184"/>
      <c r="P336" s="184"/>
      <c r="Q336" s="184"/>
      <c r="R336" s="184"/>
      <c r="S336" s="184"/>
      <c r="T336" s="185"/>
      <c r="AT336" s="179" t="s">
        <v>135</v>
      </c>
      <c r="AU336" s="179" t="s">
        <v>82</v>
      </c>
      <c r="AV336" s="15" t="s">
        <v>133</v>
      </c>
      <c r="AW336" s="15" t="s">
        <v>31</v>
      </c>
      <c r="AX336" s="15" t="s">
        <v>80</v>
      </c>
      <c r="AY336" s="179" t="s">
        <v>126</v>
      </c>
    </row>
    <row r="337" spans="1:65" s="2" customFormat="1" ht="24.2" customHeight="1">
      <c r="A337" s="32"/>
      <c r="B337" s="138"/>
      <c r="C337" s="139" t="s">
        <v>498</v>
      </c>
      <c r="D337" s="139" t="s">
        <v>128</v>
      </c>
      <c r="E337" s="140" t="s">
        <v>499</v>
      </c>
      <c r="F337" s="141" t="s">
        <v>500</v>
      </c>
      <c r="G337" s="142" t="s">
        <v>131</v>
      </c>
      <c r="H337" s="143">
        <v>32.56</v>
      </c>
      <c r="I337" s="144"/>
      <c r="J337" s="145">
        <f>ROUND(I337*H337,2)</f>
        <v>0</v>
      </c>
      <c r="K337" s="141" t="s">
        <v>132</v>
      </c>
      <c r="L337" s="33"/>
      <c r="M337" s="146" t="s">
        <v>1</v>
      </c>
      <c r="N337" s="147" t="s">
        <v>40</v>
      </c>
      <c r="O337" s="58"/>
      <c r="P337" s="148">
        <f>O337*H337</f>
        <v>0</v>
      </c>
      <c r="Q337" s="148">
        <v>3.5E-4</v>
      </c>
      <c r="R337" s="148">
        <f>Q337*H337</f>
        <v>1.1396E-2</v>
      </c>
      <c r="S337" s="148">
        <v>0</v>
      </c>
      <c r="T337" s="14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0" t="s">
        <v>230</v>
      </c>
      <c r="AT337" s="150" t="s">
        <v>128</v>
      </c>
      <c r="AU337" s="150" t="s">
        <v>82</v>
      </c>
      <c r="AY337" s="17" t="s">
        <v>126</v>
      </c>
      <c r="BE337" s="151">
        <f>IF(N337="základní",J337,0)</f>
        <v>0</v>
      </c>
      <c r="BF337" s="151">
        <f>IF(N337="snížená",J337,0)</f>
        <v>0</v>
      </c>
      <c r="BG337" s="151">
        <f>IF(N337="zákl. přenesená",J337,0)</f>
        <v>0</v>
      </c>
      <c r="BH337" s="151">
        <f>IF(N337="sníž. přenesená",J337,0)</f>
        <v>0</v>
      </c>
      <c r="BI337" s="151">
        <f>IF(N337="nulová",J337,0)</f>
        <v>0</v>
      </c>
      <c r="BJ337" s="17" t="s">
        <v>80</v>
      </c>
      <c r="BK337" s="151">
        <f>ROUND(I337*H337,2)</f>
        <v>0</v>
      </c>
      <c r="BL337" s="17" t="s">
        <v>230</v>
      </c>
      <c r="BM337" s="150" t="s">
        <v>501</v>
      </c>
    </row>
    <row r="338" spans="1:65" s="14" customFormat="1">
      <c r="B338" s="161"/>
      <c r="D338" s="153" t="s">
        <v>135</v>
      </c>
      <c r="E338" s="162" t="s">
        <v>1</v>
      </c>
      <c r="F338" s="163" t="s">
        <v>193</v>
      </c>
      <c r="H338" s="162" t="s">
        <v>1</v>
      </c>
      <c r="I338" s="164"/>
      <c r="L338" s="161"/>
      <c r="M338" s="165"/>
      <c r="N338" s="166"/>
      <c r="O338" s="166"/>
      <c r="P338" s="166"/>
      <c r="Q338" s="166"/>
      <c r="R338" s="166"/>
      <c r="S338" s="166"/>
      <c r="T338" s="167"/>
      <c r="AT338" s="162" t="s">
        <v>135</v>
      </c>
      <c r="AU338" s="162" t="s">
        <v>82</v>
      </c>
      <c r="AV338" s="14" t="s">
        <v>80</v>
      </c>
      <c r="AW338" s="14" t="s">
        <v>31</v>
      </c>
      <c r="AX338" s="14" t="s">
        <v>75</v>
      </c>
      <c r="AY338" s="162" t="s">
        <v>126</v>
      </c>
    </row>
    <row r="339" spans="1:65" s="14" customFormat="1">
      <c r="B339" s="161"/>
      <c r="D339" s="153" t="s">
        <v>135</v>
      </c>
      <c r="E339" s="162" t="s">
        <v>1</v>
      </c>
      <c r="F339" s="163" t="s">
        <v>493</v>
      </c>
      <c r="H339" s="162" t="s">
        <v>1</v>
      </c>
      <c r="I339" s="164"/>
      <c r="L339" s="161"/>
      <c r="M339" s="165"/>
      <c r="N339" s="166"/>
      <c r="O339" s="166"/>
      <c r="P339" s="166"/>
      <c r="Q339" s="166"/>
      <c r="R339" s="166"/>
      <c r="S339" s="166"/>
      <c r="T339" s="167"/>
      <c r="AT339" s="162" t="s">
        <v>135</v>
      </c>
      <c r="AU339" s="162" t="s">
        <v>82</v>
      </c>
      <c r="AV339" s="14" t="s">
        <v>80</v>
      </c>
      <c r="AW339" s="14" t="s">
        <v>31</v>
      </c>
      <c r="AX339" s="14" t="s">
        <v>75</v>
      </c>
      <c r="AY339" s="162" t="s">
        <v>126</v>
      </c>
    </row>
    <row r="340" spans="1:65" s="14" customFormat="1">
      <c r="B340" s="161"/>
      <c r="D340" s="153" t="s">
        <v>135</v>
      </c>
      <c r="E340" s="162" t="s">
        <v>1</v>
      </c>
      <c r="F340" s="163" t="s">
        <v>494</v>
      </c>
      <c r="H340" s="162" t="s">
        <v>1</v>
      </c>
      <c r="I340" s="164"/>
      <c r="L340" s="161"/>
      <c r="M340" s="165"/>
      <c r="N340" s="166"/>
      <c r="O340" s="166"/>
      <c r="P340" s="166"/>
      <c r="Q340" s="166"/>
      <c r="R340" s="166"/>
      <c r="S340" s="166"/>
      <c r="T340" s="167"/>
      <c r="AT340" s="162" t="s">
        <v>135</v>
      </c>
      <c r="AU340" s="162" t="s">
        <v>82</v>
      </c>
      <c r="AV340" s="14" t="s">
        <v>80</v>
      </c>
      <c r="AW340" s="14" t="s">
        <v>31</v>
      </c>
      <c r="AX340" s="14" t="s">
        <v>75</v>
      </c>
      <c r="AY340" s="162" t="s">
        <v>126</v>
      </c>
    </row>
    <row r="341" spans="1:65" s="13" customFormat="1">
      <c r="B341" s="152"/>
      <c r="D341" s="153" t="s">
        <v>135</v>
      </c>
      <c r="E341" s="154" t="s">
        <v>1</v>
      </c>
      <c r="F341" s="155" t="s">
        <v>495</v>
      </c>
      <c r="H341" s="156">
        <v>19.36</v>
      </c>
      <c r="I341" s="157"/>
      <c r="L341" s="152"/>
      <c r="M341" s="158"/>
      <c r="N341" s="159"/>
      <c r="O341" s="159"/>
      <c r="P341" s="159"/>
      <c r="Q341" s="159"/>
      <c r="R341" s="159"/>
      <c r="S341" s="159"/>
      <c r="T341" s="160"/>
      <c r="AT341" s="154" t="s">
        <v>135</v>
      </c>
      <c r="AU341" s="154" t="s">
        <v>82</v>
      </c>
      <c r="AV341" s="13" t="s">
        <v>82</v>
      </c>
      <c r="AW341" s="13" t="s">
        <v>31</v>
      </c>
      <c r="AX341" s="13" t="s">
        <v>75</v>
      </c>
      <c r="AY341" s="154" t="s">
        <v>126</v>
      </c>
    </row>
    <row r="342" spans="1:65" s="14" customFormat="1">
      <c r="B342" s="161"/>
      <c r="D342" s="153" t="s">
        <v>135</v>
      </c>
      <c r="E342" s="162" t="s">
        <v>1</v>
      </c>
      <c r="F342" s="163" t="s">
        <v>496</v>
      </c>
      <c r="H342" s="162" t="s">
        <v>1</v>
      </c>
      <c r="I342" s="164"/>
      <c r="L342" s="161"/>
      <c r="M342" s="165"/>
      <c r="N342" s="166"/>
      <c r="O342" s="166"/>
      <c r="P342" s="166"/>
      <c r="Q342" s="166"/>
      <c r="R342" s="166"/>
      <c r="S342" s="166"/>
      <c r="T342" s="167"/>
      <c r="AT342" s="162" t="s">
        <v>135</v>
      </c>
      <c r="AU342" s="162" t="s">
        <v>82</v>
      </c>
      <c r="AV342" s="14" t="s">
        <v>80</v>
      </c>
      <c r="AW342" s="14" t="s">
        <v>31</v>
      </c>
      <c r="AX342" s="14" t="s">
        <v>75</v>
      </c>
      <c r="AY342" s="162" t="s">
        <v>126</v>
      </c>
    </row>
    <row r="343" spans="1:65" s="13" customFormat="1">
      <c r="B343" s="152"/>
      <c r="D343" s="153" t="s">
        <v>135</v>
      </c>
      <c r="E343" s="154" t="s">
        <v>1</v>
      </c>
      <c r="F343" s="155" t="s">
        <v>497</v>
      </c>
      <c r="H343" s="156">
        <v>13.2</v>
      </c>
      <c r="I343" s="157"/>
      <c r="L343" s="152"/>
      <c r="M343" s="158"/>
      <c r="N343" s="159"/>
      <c r="O343" s="159"/>
      <c r="P343" s="159"/>
      <c r="Q343" s="159"/>
      <c r="R343" s="159"/>
      <c r="S343" s="159"/>
      <c r="T343" s="160"/>
      <c r="AT343" s="154" t="s">
        <v>135</v>
      </c>
      <c r="AU343" s="154" t="s">
        <v>82</v>
      </c>
      <c r="AV343" s="13" t="s">
        <v>82</v>
      </c>
      <c r="AW343" s="13" t="s">
        <v>31</v>
      </c>
      <c r="AX343" s="13" t="s">
        <v>75</v>
      </c>
      <c r="AY343" s="154" t="s">
        <v>126</v>
      </c>
    </row>
    <row r="344" spans="1:65" s="15" customFormat="1">
      <c r="B344" s="178"/>
      <c r="D344" s="153" t="s">
        <v>135</v>
      </c>
      <c r="E344" s="179" t="s">
        <v>1</v>
      </c>
      <c r="F344" s="180" t="s">
        <v>201</v>
      </c>
      <c r="H344" s="181">
        <v>32.56</v>
      </c>
      <c r="I344" s="182"/>
      <c r="L344" s="178"/>
      <c r="M344" s="183"/>
      <c r="N344" s="184"/>
      <c r="O344" s="184"/>
      <c r="P344" s="184"/>
      <c r="Q344" s="184"/>
      <c r="R344" s="184"/>
      <c r="S344" s="184"/>
      <c r="T344" s="185"/>
      <c r="AT344" s="179" t="s">
        <v>135</v>
      </c>
      <c r="AU344" s="179" t="s">
        <v>82</v>
      </c>
      <c r="AV344" s="15" t="s">
        <v>133</v>
      </c>
      <c r="AW344" s="15" t="s">
        <v>31</v>
      </c>
      <c r="AX344" s="15" t="s">
        <v>80</v>
      </c>
      <c r="AY344" s="179" t="s">
        <v>126</v>
      </c>
    </row>
    <row r="345" spans="1:65" s="2" customFormat="1" ht="24.2" customHeight="1">
      <c r="A345" s="32"/>
      <c r="B345" s="138"/>
      <c r="C345" s="139" t="s">
        <v>502</v>
      </c>
      <c r="D345" s="139" t="s">
        <v>128</v>
      </c>
      <c r="E345" s="140" t="s">
        <v>503</v>
      </c>
      <c r="F345" s="141" t="s">
        <v>504</v>
      </c>
      <c r="G345" s="142" t="s">
        <v>131</v>
      </c>
      <c r="H345" s="143">
        <v>46.56</v>
      </c>
      <c r="I345" s="144"/>
      <c r="J345" s="145">
        <f>ROUND(I345*H345,2)</f>
        <v>0</v>
      </c>
      <c r="K345" s="141" t="s">
        <v>132</v>
      </c>
      <c r="L345" s="33"/>
      <c r="M345" s="146" t="s">
        <v>1</v>
      </c>
      <c r="N345" s="147" t="s">
        <v>40</v>
      </c>
      <c r="O345" s="58"/>
      <c r="P345" s="148">
        <f>O345*H345</f>
        <v>0</v>
      </c>
      <c r="Q345" s="148">
        <v>1.2E-4</v>
      </c>
      <c r="R345" s="148">
        <f>Q345*H345</f>
        <v>5.5872000000000005E-3</v>
      </c>
      <c r="S345" s="148">
        <v>0</v>
      </c>
      <c r="T345" s="14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0" t="s">
        <v>230</v>
      </c>
      <c r="AT345" s="150" t="s">
        <v>128</v>
      </c>
      <c r="AU345" s="150" t="s">
        <v>82</v>
      </c>
      <c r="AY345" s="17" t="s">
        <v>126</v>
      </c>
      <c r="BE345" s="151">
        <f>IF(N345="základní",J345,0)</f>
        <v>0</v>
      </c>
      <c r="BF345" s="151">
        <f>IF(N345="snížená",J345,0)</f>
        <v>0</v>
      </c>
      <c r="BG345" s="151">
        <f>IF(N345="zákl. přenesená",J345,0)</f>
        <v>0</v>
      </c>
      <c r="BH345" s="151">
        <f>IF(N345="sníž. přenesená",J345,0)</f>
        <v>0</v>
      </c>
      <c r="BI345" s="151">
        <f>IF(N345="nulová",J345,0)</f>
        <v>0</v>
      </c>
      <c r="BJ345" s="17" t="s">
        <v>80</v>
      </c>
      <c r="BK345" s="151">
        <f>ROUND(I345*H345,2)</f>
        <v>0</v>
      </c>
      <c r="BL345" s="17" t="s">
        <v>230</v>
      </c>
      <c r="BM345" s="150" t="s">
        <v>505</v>
      </c>
    </row>
    <row r="346" spans="1:65" s="14" customFormat="1">
      <c r="B346" s="161"/>
      <c r="D346" s="153" t="s">
        <v>135</v>
      </c>
      <c r="E346" s="162" t="s">
        <v>1</v>
      </c>
      <c r="F346" s="163" t="s">
        <v>193</v>
      </c>
      <c r="H346" s="162" t="s">
        <v>1</v>
      </c>
      <c r="I346" s="164"/>
      <c r="L346" s="161"/>
      <c r="M346" s="165"/>
      <c r="N346" s="166"/>
      <c r="O346" s="166"/>
      <c r="P346" s="166"/>
      <c r="Q346" s="166"/>
      <c r="R346" s="166"/>
      <c r="S346" s="166"/>
      <c r="T346" s="167"/>
      <c r="AT346" s="162" t="s">
        <v>135</v>
      </c>
      <c r="AU346" s="162" t="s">
        <v>82</v>
      </c>
      <c r="AV346" s="14" t="s">
        <v>80</v>
      </c>
      <c r="AW346" s="14" t="s">
        <v>31</v>
      </c>
      <c r="AX346" s="14" t="s">
        <v>75</v>
      </c>
      <c r="AY346" s="162" t="s">
        <v>126</v>
      </c>
    </row>
    <row r="347" spans="1:65" s="14" customFormat="1">
      <c r="B347" s="161"/>
      <c r="D347" s="153" t="s">
        <v>135</v>
      </c>
      <c r="E347" s="162" t="s">
        <v>1</v>
      </c>
      <c r="F347" s="163" t="s">
        <v>506</v>
      </c>
      <c r="H347" s="162" t="s">
        <v>1</v>
      </c>
      <c r="I347" s="164"/>
      <c r="L347" s="161"/>
      <c r="M347" s="165"/>
      <c r="N347" s="166"/>
      <c r="O347" s="166"/>
      <c r="P347" s="166"/>
      <c r="Q347" s="166"/>
      <c r="R347" s="166"/>
      <c r="S347" s="166"/>
      <c r="T347" s="167"/>
      <c r="AT347" s="162" t="s">
        <v>135</v>
      </c>
      <c r="AU347" s="162" t="s">
        <v>82</v>
      </c>
      <c r="AV347" s="14" t="s">
        <v>80</v>
      </c>
      <c r="AW347" s="14" t="s">
        <v>31</v>
      </c>
      <c r="AX347" s="14" t="s">
        <v>75</v>
      </c>
      <c r="AY347" s="162" t="s">
        <v>126</v>
      </c>
    </row>
    <row r="348" spans="1:65" s="14" customFormat="1">
      <c r="B348" s="161"/>
      <c r="D348" s="153" t="s">
        <v>135</v>
      </c>
      <c r="E348" s="162" t="s">
        <v>1</v>
      </c>
      <c r="F348" s="163" t="s">
        <v>494</v>
      </c>
      <c r="H348" s="162" t="s">
        <v>1</v>
      </c>
      <c r="I348" s="164"/>
      <c r="L348" s="161"/>
      <c r="M348" s="165"/>
      <c r="N348" s="166"/>
      <c r="O348" s="166"/>
      <c r="P348" s="166"/>
      <c r="Q348" s="166"/>
      <c r="R348" s="166"/>
      <c r="S348" s="166"/>
      <c r="T348" s="167"/>
      <c r="AT348" s="162" t="s">
        <v>135</v>
      </c>
      <c r="AU348" s="162" t="s">
        <v>82</v>
      </c>
      <c r="AV348" s="14" t="s">
        <v>80</v>
      </c>
      <c r="AW348" s="14" t="s">
        <v>31</v>
      </c>
      <c r="AX348" s="14" t="s">
        <v>75</v>
      </c>
      <c r="AY348" s="162" t="s">
        <v>126</v>
      </c>
    </row>
    <row r="349" spans="1:65" s="13" customFormat="1">
      <c r="B349" s="152"/>
      <c r="D349" s="153" t="s">
        <v>135</v>
      </c>
      <c r="E349" s="154" t="s">
        <v>1</v>
      </c>
      <c r="F349" s="155" t="s">
        <v>495</v>
      </c>
      <c r="H349" s="156">
        <v>19.36</v>
      </c>
      <c r="I349" s="157"/>
      <c r="L349" s="152"/>
      <c r="M349" s="158"/>
      <c r="N349" s="159"/>
      <c r="O349" s="159"/>
      <c r="P349" s="159"/>
      <c r="Q349" s="159"/>
      <c r="R349" s="159"/>
      <c r="S349" s="159"/>
      <c r="T349" s="160"/>
      <c r="AT349" s="154" t="s">
        <v>135</v>
      </c>
      <c r="AU349" s="154" t="s">
        <v>82</v>
      </c>
      <c r="AV349" s="13" t="s">
        <v>82</v>
      </c>
      <c r="AW349" s="13" t="s">
        <v>31</v>
      </c>
      <c r="AX349" s="13" t="s">
        <v>75</v>
      </c>
      <c r="AY349" s="154" t="s">
        <v>126</v>
      </c>
    </row>
    <row r="350" spans="1:65" s="14" customFormat="1">
      <c r="B350" s="161"/>
      <c r="D350" s="153" t="s">
        <v>135</v>
      </c>
      <c r="E350" s="162" t="s">
        <v>1</v>
      </c>
      <c r="F350" s="163" t="s">
        <v>496</v>
      </c>
      <c r="H350" s="162" t="s">
        <v>1</v>
      </c>
      <c r="I350" s="164"/>
      <c r="L350" s="161"/>
      <c r="M350" s="165"/>
      <c r="N350" s="166"/>
      <c r="O350" s="166"/>
      <c r="P350" s="166"/>
      <c r="Q350" s="166"/>
      <c r="R350" s="166"/>
      <c r="S350" s="166"/>
      <c r="T350" s="167"/>
      <c r="AT350" s="162" t="s">
        <v>135</v>
      </c>
      <c r="AU350" s="162" t="s">
        <v>82</v>
      </c>
      <c r="AV350" s="14" t="s">
        <v>80</v>
      </c>
      <c r="AW350" s="14" t="s">
        <v>31</v>
      </c>
      <c r="AX350" s="14" t="s">
        <v>75</v>
      </c>
      <c r="AY350" s="162" t="s">
        <v>126</v>
      </c>
    </row>
    <row r="351" spans="1:65" s="13" customFormat="1">
      <c r="B351" s="152"/>
      <c r="D351" s="153" t="s">
        <v>135</v>
      </c>
      <c r="E351" s="154" t="s">
        <v>1</v>
      </c>
      <c r="F351" s="155" t="s">
        <v>497</v>
      </c>
      <c r="H351" s="156">
        <v>13.2</v>
      </c>
      <c r="I351" s="157"/>
      <c r="L351" s="152"/>
      <c r="M351" s="158"/>
      <c r="N351" s="159"/>
      <c r="O351" s="159"/>
      <c r="P351" s="159"/>
      <c r="Q351" s="159"/>
      <c r="R351" s="159"/>
      <c r="S351" s="159"/>
      <c r="T351" s="160"/>
      <c r="AT351" s="154" t="s">
        <v>135</v>
      </c>
      <c r="AU351" s="154" t="s">
        <v>82</v>
      </c>
      <c r="AV351" s="13" t="s">
        <v>82</v>
      </c>
      <c r="AW351" s="13" t="s">
        <v>31</v>
      </c>
      <c r="AX351" s="13" t="s">
        <v>75</v>
      </c>
      <c r="AY351" s="154" t="s">
        <v>126</v>
      </c>
    </row>
    <row r="352" spans="1:65" s="14" customFormat="1">
      <c r="B352" s="161"/>
      <c r="D352" s="153" t="s">
        <v>135</v>
      </c>
      <c r="E352" s="162" t="s">
        <v>1</v>
      </c>
      <c r="F352" s="163" t="s">
        <v>468</v>
      </c>
      <c r="H352" s="162" t="s">
        <v>1</v>
      </c>
      <c r="I352" s="164"/>
      <c r="L352" s="161"/>
      <c r="M352" s="165"/>
      <c r="N352" s="166"/>
      <c r="O352" s="166"/>
      <c r="P352" s="166"/>
      <c r="Q352" s="166"/>
      <c r="R352" s="166"/>
      <c r="S352" s="166"/>
      <c r="T352" s="167"/>
      <c r="AT352" s="162" t="s">
        <v>135</v>
      </c>
      <c r="AU352" s="162" t="s">
        <v>82</v>
      </c>
      <c r="AV352" s="14" t="s">
        <v>80</v>
      </c>
      <c r="AW352" s="14" t="s">
        <v>31</v>
      </c>
      <c r="AX352" s="14" t="s">
        <v>75</v>
      </c>
      <c r="AY352" s="162" t="s">
        <v>126</v>
      </c>
    </row>
    <row r="353" spans="1:65" s="13" customFormat="1">
      <c r="B353" s="152"/>
      <c r="D353" s="153" t="s">
        <v>135</v>
      </c>
      <c r="E353" s="154" t="s">
        <v>1</v>
      </c>
      <c r="F353" s="155" t="s">
        <v>470</v>
      </c>
      <c r="H353" s="156">
        <v>14</v>
      </c>
      <c r="I353" s="157"/>
      <c r="L353" s="152"/>
      <c r="M353" s="158"/>
      <c r="N353" s="159"/>
      <c r="O353" s="159"/>
      <c r="P353" s="159"/>
      <c r="Q353" s="159"/>
      <c r="R353" s="159"/>
      <c r="S353" s="159"/>
      <c r="T353" s="160"/>
      <c r="AT353" s="154" t="s">
        <v>135</v>
      </c>
      <c r="AU353" s="154" t="s">
        <v>82</v>
      </c>
      <c r="AV353" s="13" t="s">
        <v>82</v>
      </c>
      <c r="AW353" s="13" t="s">
        <v>31</v>
      </c>
      <c r="AX353" s="13" t="s">
        <v>75</v>
      </c>
      <c r="AY353" s="154" t="s">
        <v>126</v>
      </c>
    </row>
    <row r="354" spans="1:65" s="15" customFormat="1">
      <c r="B354" s="178"/>
      <c r="D354" s="153" t="s">
        <v>135</v>
      </c>
      <c r="E354" s="179" t="s">
        <v>1</v>
      </c>
      <c r="F354" s="180" t="s">
        <v>201</v>
      </c>
      <c r="H354" s="181">
        <v>46.56</v>
      </c>
      <c r="I354" s="182"/>
      <c r="L354" s="178"/>
      <c r="M354" s="183"/>
      <c r="N354" s="184"/>
      <c r="O354" s="184"/>
      <c r="P354" s="184"/>
      <c r="Q354" s="184"/>
      <c r="R354" s="184"/>
      <c r="S354" s="184"/>
      <c r="T354" s="185"/>
      <c r="AT354" s="179" t="s">
        <v>135</v>
      </c>
      <c r="AU354" s="179" t="s">
        <v>82</v>
      </c>
      <c r="AV354" s="15" t="s">
        <v>133</v>
      </c>
      <c r="AW354" s="15" t="s">
        <v>31</v>
      </c>
      <c r="AX354" s="15" t="s">
        <v>80</v>
      </c>
      <c r="AY354" s="179" t="s">
        <v>126</v>
      </c>
    </row>
    <row r="355" spans="1:65" s="2" customFormat="1" ht="37.9" customHeight="1">
      <c r="A355" s="32"/>
      <c r="B355" s="138"/>
      <c r="C355" s="139" t="s">
        <v>507</v>
      </c>
      <c r="D355" s="139" t="s">
        <v>128</v>
      </c>
      <c r="E355" s="140" t="s">
        <v>508</v>
      </c>
      <c r="F355" s="141" t="s">
        <v>509</v>
      </c>
      <c r="G355" s="142" t="s">
        <v>131</v>
      </c>
      <c r="H355" s="143">
        <v>118.8</v>
      </c>
      <c r="I355" s="144"/>
      <c r="J355" s="145">
        <f>ROUND(I355*H355,2)</f>
        <v>0</v>
      </c>
      <c r="K355" s="141" t="s">
        <v>132</v>
      </c>
      <c r="L355" s="33"/>
      <c r="M355" s="146" t="s">
        <v>1</v>
      </c>
      <c r="N355" s="147" t="s">
        <v>40</v>
      </c>
      <c r="O355" s="58"/>
      <c r="P355" s="148">
        <f>O355*H355</f>
        <v>0</v>
      </c>
      <c r="Q355" s="148">
        <v>2.0000000000000002E-5</v>
      </c>
      <c r="R355" s="148">
        <f>Q355*H355</f>
        <v>2.3760000000000001E-3</v>
      </c>
      <c r="S355" s="148">
        <v>0</v>
      </c>
      <c r="T355" s="14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0" t="s">
        <v>230</v>
      </c>
      <c r="AT355" s="150" t="s">
        <v>128</v>
      </c>
      <c r="AU355" s="150" t="s">
        <v>82</v>
      </c>
      <c r="AY355" s="17" t="s">
        <v>126</v>
      </c>
      <c r="BE355" s="151">
        <f>IF(N355="základní",J355,0)</f>
        <v>0</v>
      </c>
      <c r="BF355" s="151">
        <f>IF(N355="snížená",J355,0)</f>
        <v>0</v>
      </c>
      <c r="BG355" s="151">
        <f>IF(N355="zákl. přenesená",J355,0)</f>
        <v>0</v>
      </c>
      <c r="BH355" s="151">
        <f>IF(N355="sníž. přenesená",J355,0)</f>
        <v>0</v>
      </c>
      <c r="BI355" s="151">
        <f>IF(N355="nulová",J355,0)</f>
        <v>0</v>
      </c>
      <c r="BJ355" s="17" t="s">
        <v>80</v>
      </c>
      <c r="BK355" s="151">
        <f>ROUND(I355*H355,2)</f>
        <v>0</v>
      </c>
      <c r="BL355" s="17" t="s">
        <v>230</v>
      </c>
      <c r="BM355" s="150" t="s">
        <v>510</v>
      </c>
    </row>
    <row r="356" spans="1:65" s="13" customFormat="1">
      <c r="B356" s="152"/>
      <c r="D356" s="153" t="s">
        <v>135</v>
      </c>
      <c r="E356" s="154" t="s">
        <v>1</v>
      </c>
      <c r="F356" s="155" t="s">
        <v>511</v>
      </c>
      <c r="H356" s="156">
        <v>118.8</v>
      </c>
      <c r="I356" s="157"/>
      <c r="L356" s="152"/>
      <c r="M356" s="158"/>
      <c r="N356" s="159"/>
      <c r="O356" s="159"/>
      <c r="P356" s="159"/>
      <c r="Q356" s="159"/>
      <c r="R356" s="159"/>
      <c r="S356" s="159"/>
      <c r="T356" s="160"/>
      <c r="AT356" s="154" t="s">
        <v>135</v>
      </c>
      <c r="AU356" s="154" t="s">
        <v>82</v>
      </c>
      <c r="AV356" s="13" t="s">
        <v>82</v>
      </c>
      <c r="AW356" s="13" t="s">
        <v>31</v>
      </c>
      <c r="AX356" s="13" t="s">
        <v>80</v>
      </c>
      <c r="AY356" s="154" t="s">
        <v>126</v>
      </c>
    </row>
    <row r="357" spans="1:65" s="2" customFormat="1" ht="37.9" customHeight="1">
      <c r="A357" s="32"/>
      <c r="B357" s="138"/>
      <c r="C357" s="139" t="s">
        <v>512</v>
      </c>
      <c r="D357" s="139" t="s">
        <v>128</v>
      </c>
      <c r="E357" s="140" t="s">
        <v>513</v>
      </c>
      <c r="F357" s="141" t="s">
        <v>514</v>
      </c>
      <c r="G357" s="142" t="s">
        <v>131</v>
      </c>
      <c r="H357" s="143">
        <v>118.8</v>
      </c>
      <c r="I357" s="144"/>
      <c r="J357" s="145">
        <f>ROUND(I357*H357,2)</f>
        <v>0</v>
      </c>
      <c r="K357" s="141" t="s">
        <v>132</v>
      </c>
      <c r="L357" s="33"/>
      <c r="M357" s="146" t="s">
        <v>1</v>
      </c>
      <c r="N357" s="147" t="s">
        <v>40</v>
      </c>
      <c r="O357" s="58"/>
      <c r="P357" s="148">
        <f>O357*H357</f>
        <v>0</v>
      </c>
      <c r="Q357" s="148">
        <v>2.0000000000000002E-5</v>
      </c>
      <c r="R357" s="148">
        <f>Q357*H357</f>
        <v>2.3760000000000001E-3</v>
      </c>
      <c r="S357" s="148">
        <v>0</v>
      </c>
      <c r="T357" s="14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0" t="s">
        <v>230</v>
      </c>
      <c r="AT357" s="150" t="s">
        <v>128</v>
      </c>
      <c r="AU357" s="150" t="s">
        <v>82</v>
      </c>
      <c r="AY357" s="17" t="s">
        <v>126</v>
      </c>
      <c r="BE357" s="151">
        <f>IF(N357="základní",J357,0)</f>
        <v>0</v>
      </c>
      <c r="BF357" s="151">
        <f>IF(N357="snížená",J357,0)</f>
        <v>0</v>
      </c>
      <c r="BG357" s="151">
        <f>IF(N357="zákl. přenesená",J357,0)</f>
        <v>0</v>
      </c>
      <c r="BH357" s="151">
        <f>IF(N357="sníž. přenesená",J357,0)</f>
        <v>0</v>
      </c>
      <c r="BI357" s="151">
        <f>IF(N357="nulová",J357,0)</f>
        <v>0</v>
      </c>
      <c r="BJ357" s="17" t="s">
        <v>80</v>
      </c>
      <c r="BK357" s="151">
        <f>ROUND(I357*H357,2)</f>
        <v>0</v>
      </c>
      <c r="BL357" s="17" t="s">
        <v>230</v>
      </c>
      <c r="BM357" s="150" t="s">
        <v>515</v>
      </c>
    </row>
    <row r="358" spans="1:65" s="2" customFormat="1" ht="24.2" customHeight="1">
      <c r="A358" s="32"/>
      <c r="B358" s="138"/>
      <c r="C358" s="139" t="s">
        <v>516</v>
      </c>
      <c r="D358" s="139" t="s">
        <v>128</v>
      </c>
      <c r="E358" s="140" t="s">
        <v>517</v>
      </c>
      <c r="F358" s="141" t="s">
        <v>518</v>
      </c>
      <c r="G358" s="142" t="s">
        <v>131</v>
      </c>
      <c r="H358" s="143">
        <v>118.8</v>
      </c>
      <c r="I358" s="144"/>
      <c r="J358" s="145">
        <f>ROUND(I358*H358,2)</f>
        <v>0</v>
      </c>
      <c r="K358" s="141" t="s">
        <v>132</v>
      </c>
      <c r="L358" s="33"/>
      <c r="M358" s="146" t="s">
        <v>1</v>
      </c>
      <c r="N358" s="147" t="s">
        <v>40</v>
      </c>
      <c r="O358" s="58"/>
      <c r="P358" s="148">
        <f>O358*H358</f>
        <v>0</v>
      </c>
      <c r="Q358" s="148">
        <v>0</v>
      </c>
      <c r="R358" s="148">
        <f>Q358*H358</f>
        <v>0</v>
      </c>
      <c r="S358" s="148">
        <v>0</v>
      </c>
      <c r="T358" s="149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0" t="s">
        <v>230</v>
      </c>
      <c r="AT358" s="150" t="s">
        <v>128</v>
      </c>
      <c r="AU358" s="150" t="s">
        <v>82</v>
      </c>
      <c r="AY358" s="17" t="s">
        <v>126</v>
      </c>
      <c r="BE358" s="151">
        <f>IF(N358="základní",J358,0)</f>
        <v>0</v>
      </c>
      <c r="BF358" s="151">
        <f>IF(N358="snížená",J358,0)</f>
        <v>0</v>
      </c>
      <c r="BG358" s="151">
        <f>IF(N358="zákl. přenesená",J358,0)</f>
        <v>0</v>
      </c>
      <c r="BH358" s="151">
        <f>IF(N358="sníž. přenesená",J358,0)</f>
        <v>0</v>
      </c>
      <c r="BI358" s="151">
        <f>IF(N358="nulová",J358,0)</f>
        <v>0</v>
      </c>
      <c r="BJ358" s="17" t="s">
        <v>80</v>
      </c>
      <c r="BK358" s="151">
        <f>ROUND(I358*H358,2)</f>
        <v>0</v>
      </c>
      <c r="BL358" s="17" t="s">
        <v>230</v>
      </c>
      <c r="BM358" s="150" t="s">
        <v>519</v>
      </c>
    </row>
    <row r="359" spans="1:65" s="2" customFormat="1" ht="24.2" customHeight="1">
      <c r="A359" s="32"/>
      <c r="B359" s="138"/>
      <c r="C359" s="139" t="s">
        <v>520</v>
      </c>
      <c r="D359" s="139" t="s">
        <v>128</v>
      </c>
      <c r="E359" s="140" t="s">
        <v>521</v>
      </c>
      <c r="F359" s="141" t="s">
        <v>522</v>
      </c>
      <c r="G359" s="142" t="s">
        <v>131</v>
      </c>
      <c r="H359" s="143">
        <v>21.497</v>
      </c>
      <c r="I359" s="144"/>
      <c r="J359" s="145">
        <f>ROUND(I359*H359,2)</f>
        <v>0</v>
      </c>
      <c r="K359" s="141" t="s">
        <v>132</v>
      </c>
      <c r="L359" s="33"/>
      <c r="M359" s="146" t="s">
        <v>1</v>
      </c>
      <c r="N359" s="147" t="s">
        <v>40</v>
      </c>
      <c r="O359" s="58"/>
      <c r="P359" s="148">
        <f>O359*H359</f>
        <v>0</v>
      </c>
      <c r="Q359" s="148">
        <v>1.3999999999999999E-4</v>
      </c>
      <c r="R359" s="148">
        <f>Q359*H359</f>
        <v>3.0095799999999995E-3</v>
      </c>
      <c r="S359" s="148">
        <v>0</v>
      </c>
      <c r="T359" s="14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0" t="s">
        <v>230</v>
      </c>
      <c r="AT359" s="150" t="s">
        <v>128</v>
      </c>
      <c r="AU359" s="150" t="s">
        <v>82</v>
      </c>
      <c r="AY359" s="17" t="s">
        <v>126</v>
      </c>
      <c r="BE359" s="151">
        <f>IF(N359="základní",J359,0)</f>
        <v>0</v>
      </c>
      <c r="BF359" s="151">
        <f>IF(N359="snížená",J359,0)</f>
        <v>0</v>
      </c>
      <c r="BG359" s="151">
        <f>IF(N359="zákl. přenesená",J359,0)</f>
        <v>0</v>
      </c>
      <c r="BH359" s="151">
        <f>IF(N359="sníž. přenesená",J359,0)</f>
        <v>0</v>
      </c>
      <c r="BI359" s="151">
        <f>IF(N359="nulová",J359,0)</f>
        <v>0</v>
      </c>
      <c r="BJ359" s="17" t="s">
        <v>80</v>
      </c>
      <c r="BK359" s="151">
        <f>ROUND(I359*H359,2)</f>
        <v>0</v>
      </c>
      <c r="BL359" s="17" t="s">
        <v>230</v>
      </c>
      <c r="BM359" s="150" t="s">
        <v>523</v>
      </c>
    </row>
    <row r="360" spans="1:65" s="14" customFormat="1">
      <c r="B360" s="161"/>
      <c r="D360" s="153" t="s">
        <v>135</v>
      </c>
      <c r="E360" s="162" t="s">
        <v>1</v>
      </c>
      <c r="F360" s="163" t="s">
        <v>524</v>
      </c>
      <c r="H360" s="162" t="s">
        <v>1</v>
      </c>
      <c r="I360" s="164"/>
      <c r="L360" s="161"/>
      <c r="M360" s="165"/>
      <c r="N360" s="166"/>
      <c r="O360" s="166"/>
      <c r="P360" s="166"/>
      <c r="Q360" s="166"/>
      <c r="R360" s="166"/>
      <c r="S360" s="166"/>
      <c r="T360" s="167"/>
      <c r="AT360" s="162" t="s">
        <v>135</v>
      </c>
      <c r="AU360" s="162" t="s">
        <v>82</v>
      </c>
      <c r="AV360" s="14" t="s">
        <v>80</v>
      </c>
      <c r="AW360" s="14" t="s">
        <v>31</v>
      </c>
      <c r="AX360" s="14" t="s">
        <v>75</v>
      </c>
      <c r="AY360" s="162" t="s">
        <v>126</v>
      </c>
    </row>
    <row r="361" spans="1:65" s="13" customFormat="1">
      <c r="B361" s="152"/>
      <c r="D361" s="153" t="s">
        <v>135</v>
      </c>
      <c r="E361" s="154" t="s">
        <v>1</v>
      </c>
      <c r="F361" s="155" t="s">
        <v>525</v>
      </c>
      <c r="H361" s="156">
        <v>3.7749999999999999</v>
      </c>
      <c r="I361" s="157"/>
      <c r="L361" s="152"/>
      <c r="M361" s="158"/>
      <c r="N361" s="159"/>
      <c r="O361" s="159"/>
      <c r="P361" s="159"/>
      <c r="Q361" s="159"/>
      <c r="R361" s="159"/>
      <c r="S361" s="159"/>
      <c r="T361" s="160"/>
      <c r="AT361" s="154" t="s">
        <v>135</v>
      </c>
      <c r="AU361" s="154" t="s">
        <v>82</v>
      </c>
      <c r="AV361" s="13" t="s">
        <v>82</v>
      </c>
      <c r="AW361" s="13" t="s">
        <v>31</v>
      </c>
      <c r="AX361" s="13" t="s">
        <v>75</v>
      </c>
      <c r="AY361" s="154" t="s">
        <v>126</v>
      </c>
    </row>
    <row r="362" spans="1:65" s="14" customFormat="1">
      <c r="B362" s="161"/>
      <c r="D362" s="153" t="s">
        <v>135</v>
      </c>
      <c r="E362" s="162" t="s">
        <v>1</v>
      </c>
      <c r="F362" s="163" t="s">
        <v>526</v>
      </c>
      <c r="H362" s="162" t="s">
        <v>1</v>
      </c>
      <c r="I362" s="164"/>
      <c r="L362" s="161"/>
      <c r="M362" s="165"/>
      <c r="N362" s="166"/>
      <c r="O362" s="166"/>
      <c r="P362" s="166"/>
      <c r="Q362" s="166"/>
      <c r="R362" s="166"/>
      <c r="S362" s="166"/>
      <c r="T362" s="167"/>
      <c r="AT362" s="162" t="s">
        <v>135</v>
      </c>
      <c r="AU362" s="162" t="s">
        <v>82</v>
      </c>
      <c r="AV362" s="14" t="s">
        <v>80</v>
      </c>
      <c r="AW362" s="14" t="s">
        <v>31</v>
      </c>
      <c r="AX362" s="14" t="s">
        <v>75</v>
      </c>
      <c r="AY362" s="162" t="s">
        <v>126</v>
      </c>
    </row>
    <row r="363" spans="1:65" s="13" customFormat="1">
      <c r="B363" s="152"/>
      <c r="D363" s="153" t="s">
        <v>135</v>
      </c>
      <c r="E363" s="154" t="s">
        <v>1</v>
      </c>
      <c r="F363" s="155" t="s">
        <v>527</v>
      </c>
      <c r="H363" s="156">
        <v>1.1000000000000001</v>
      </c>
      <c r="I363" s="157"/>
      <c r="L363" s="152"/>
      <c r="M363" s="158"/>
      <c r="N363" s="159"/>
      <c r="O363" s="159"/>
      <c r="P363" s="159"/>
      <c r="Q363" s="159"/>
      <c r="R363" s="159"/>
      <c r="S363" s="159"/>
      <c r="T363" s="160"/>
      <c r="AT363" s="154" t="s">
        <v>135</v>
      </c>
      <c r="AU363" s="154" t="s">
        <v>82</v>
      </c>
      <c r="AV363" s="13" t="s">
        <v>82</v>
      </c>
      <c r="AW363" s="13" t="s">
        <v>31</v>
      </c>
      <c r="AX363" s="13" t="s">
        <v>75</v>
      </c>
      <c r="AY363" s="154" t="s">
        <v>126</v>
      </c>
    </row>
    <row r="364" spans="1:65" s="14" customFormat="1">
      <c r="B364" s="161"/>
      <c r="D364" s="153" t="s">
        <v>135</v>
      </c>
      <c r="E364" s="162" t="s">
        <v>1</v>
      </c>
      <c r="F364" s="163" t="s">
        <v>528</v>
      </c>
      <c r="H364" s="162" t="s">
        <v>1</v>
      </c>
      <c r="I364" s="164"/>
      <c r="L364" s="161"/>
      <c r="M364" s="165"/>
      <c r="N364" s="166"/>
      <c r="O364" s="166"/>
      <c r="P364" s="166"/>
      <c r="Q364" s="166"/>
      <c r="R364" s="166"/>
      <c r="S364" s="166"/>
      <c r="T364" s="167"/>
      <c r="AT364" s="162" t="s">
        <v>135</v>
      </c>
      <c r="AU364" s="162" t="s">
        <v>82</v>
      </c>
      <c r="AV364" s="14" t="s">
        <v>80</v>
      </c>
      <c r="AW364" s="14" t="s">
        <v>31</v>
      </c>
      <c r="AX364" s="14" t="s">
        <v>75</v>
      </c>
      <c r="AY364" s="162" t="s">
        <v>126</v>
      </c>
    </row>
    <row r="365" spans="1:65" s="13" customFormat="1">
      <c r="B365" s="152"/>
      <c r="D365" s="153" t="s">
        <v>135</v>
      </c>
      <c r="E365" s="154" t="s">
        <v>1</v>
      </c>
      <c r="F365" s="155" t="s">
        <v>529</v>
      </c>
      <c r="H365" s="156">
        <v>2.0750000000000002</v>
      </c>
      <c r="I365" s="157"/>
      <c r="L365" s="152"/>
      <c r="M365" s="158"/>
      <c r="N365" s="159"/>
      <c r="O365" s="159"/>
      <c r="P365" s="159"/>
      <c r="Q365" s="159"/>
      <c r="R365" s="159"/>
      <c r="S365" s="159"/>
      <c r="T365" s="160"/>
      <c r="AT365" s="154" t="s">
        <v>135</v>
      </c>
      <c r="AU365" s="154" t="s">
        <v>82</v>
      </c>
      <c r="AV365" s="13" t="s">
        <v>82</v>
      </c>
      <c r="AW365" s="13" t="s">
        <v>31</v>
      </c>
      <c r="AX365" s="13" t="s">
        <v>75</v>
      </c>
      <c r="AY365" s="154" t="s">
        <v>126</v>
      </c>
    </row>
    <row r="366" spans="1:65" s="14" customFormat="1">
      <c r="B366" s="161"/>
      <c r="D366" s="153" t="s">
        <v>135</v>
      </c>
      <c r="E366" s="162" t="s">
        <v>1</v>
      </c>
      <c r="F366" s="163" t="s">
        <v>530</v>
      </c>
      <c r="H366" s="162" t="s">
        <v>1</v>
      </c>
      <c r="I366" s="164"/>
      <c r="L366" s="161"/>
      <c r="M366" s="165"/>
      <c r="N366" s="166"/>
      <c r="O366" s="166"/>
      <c r="P366" s="166"/>
      <c r="Q366" s="166"/>
      <c r="R366" s="166"/>
      <c r="S366" s="166"/>
      <c r="T366" s="167"/>
      <c r="AT366" s="162" t="s">
        <v>135</v>
      </c>
      <c r="AU366" s="162" t="s">
        <v>82</v>
      </c>
      <c r="AV366" s="14" t="s">
        <v>80</v>
      </c>
      <c r="AW366" s="14" t="s">
        <v>31</v>
      </c>
      <c r="AX366" s="14" t="s">
        <v>75</v>
      </c>
      <c r="AY366" s="162" t="s">
        <v>126</v>
      </c>
    </row>
    <row r="367" spans="1:65" s="13" customFormat="1">
      <c r="B367" s="152"/>
      <c r="D367" s="153" t="s">
        <v>135</v>
      </c>
      <c r="E367" s="154" t="s">
        <v>1</v>
      </c>
      <c r="F367" s="155" t="s">
        <v>531</v>
      </c>
      <c r="H367" s="156">
        <v>6.7949999999999999</v>
      </c>
      <c r="I367" s="157"/>
      <c r="L367" s="152"/>
      <c r="M367" s="158"/>
      <c r="N367" s="159"/>
      <c r="O367" s="159"/>
      <c r="P367" s="159"/>
      <c r="Q367" s="159"/>
      <c r="R367" s="159"/>
      <c r="S367" s="159"/>
      <c r="T367" s="160"/>
      <c r="AT367" s="154" t="s">
        <v>135</v>
      </c>
      <c r="AU367" s="154" t="s">
        <v>82</v>
      </c>
      <c r="AV367" s="13" t="s">
        <v>82</v>
      </c>
      <c r="AW367" s="13" t="s">
        <v>31</v>
      </c>
      <c r="AX367" s="13" t="s">
        <v>75</v>
      </c>
      <c r="AY367" s="154" t="s">
        <v>126</v>
      </c>
    </row>
    <row r="368" spans="1:65" s="14" customFormat="1">
      <c r="B368" s="161"/>
      <c r="D368" s="153" t="s">
        <v>135</v>
      </c>
      <c r="E368" s="162" t="s">
        <v>1</v>
      </c>
      <c r="F368" s="163" t="s">
        <v>532</v>
      </c>
      <c r="H368" s="162" t="s">
        <v>1</v>
      </c>
      <c r="I368" s="164"/>
      <c r="L368" s="161"/>
      <c r="M368" s="165"/>
      <c r="N368" s="166"/>
      <c r="O368" s="166"/>
      <c r="P368" s="166"/>
      <c r="Q368" s="166"/>
      <c r="R368" s="166"/>
      <c r="S368" s="166"/>
      <c r="T368" s="167"/>
      <c r="AT368" s="162" t="s">
        <v>135</v>
      </c>
      <c r="AU368" s="162" t="s">
        <v>82</v>
      </c>
      <c r="AV368" s="14" t="s">
        <v>80</v>
      </c>
      <c r="AW368" s="14" t="s">
        <v>31</v>
      </c>
      <c r="AX368" s="14" t="s">
        <v>75</v>
      </c>
      <c r="AY368" s="162" t="s">
        <v>126</v>
      </c>
    </row>
    <row r="369" spans="1:65" s="13" customFormat="1">
      <c r="B369" s="152"/>
      <c r="D369" s="153" t="s">
        <v>135</v>
      </c>
      <c r="E369" s="154" t="s">
        <v>1</v>
      </c>
      <c r="F369" s="155" t="s">
        <v>533</v>
      </c>
      <c r="H369" s="156">
        <v>7.7519999999999998</v>
      </c>
      <c r="I369" s="157"/>
      <c r="L369" s="152"/>
      <c r="M369" s="158"/>
      <c r="N369" s="159"/>
      <c r="O369" s="159"/>
      <c r="P369" s="159"/>
      <c r="Q369" s="159"/>
      <c r="R369" s="159"/>
      <c r="S369" s="159"/>
      <c r="T369" s="160"/>
      <c r="AT369" s="154" t="s">
        <v>135</v>
      </c>
      <c r="AU369" s="154" t="s">
        <v>82</v>
      </c>
      <c r="AV369" s="13" t="s">
        <v>82</v>
      </c>
      <c r="AW369" s="13" t="s">
        <v>31</v>
      </c>
      <c r="AX369" s="13" t="s">
        <v>75</v>
      </c>
      <c r="AY369" s="154" t="s">
        <v>126</v>
      </c>
    </row>
    <row r="370" spans="1:65" s="15" customFormat="1">
      <c r="B370" s="178"/>
      <c r="D370" s="153" t="s">
        <v>135</v>
      </c>
      <c r="E370" s="179" t="s">
        <v>1</v>
      </c>
      <c r="F370" s="180" t="s">
        <v>201</v>
      </c>
      <c r="H370" s="181">
        <v>21.497</v>
      </c>
      <c r="I370" s="182"/>
      <c r="L370" s="178"/>
      <c r="M370" s="183"/>
      <c r="N370" s="184"/>
      <c r="O370" s="184"/>
      <c r="P370" s="184"/>
      <c r="Q370" s="184"/>
      <c r="R370" s="184"/>
      <c r="S370" s="184"/>
      <c r="T370" s="185"/>
      <c r="AT370" s="179" t="s">
        <v>135</v>
      </c>
      <c r="AU370" s="179" t="s">
        <v>82</v>
      </c>
      <c r="AV370" s="15" t="s">
        <v>133</v>
      </c>
      <c r="AW370" s="15" t="s">
        <v>31</v>
      </c>
      <c r="AX370" s="15" t="s">
        <v>80</v>
      </c>
      <c r="AY370" s="179" t="s">
        <v>126</v>
      </c>
    </row>
    <row r="371" spans="1:65" s="2" customFormat="1" ht="24.2" customHeight="1">
      <c r="A371" s="32"/>
      <c r="B371" s="138"/>
      <c r="C371" s="139" t="s">
        <v>534</v>
      </c>
      <c r="D371" s="139" t="s">
        <v>128</v>
      </c>
      <c r="E371" s="140" t="s">
        <v>535</v>
      </c>
      <c r="F371" s="141" t="s">
        <v>536</v>
      </c>
      <c r="G371" s="142" t="s">
        <v>131</v>
      </c>
      <c r="H371" s="143">
        <v>21.497</v>
      </c>
      <c r="I371" s="144"/>
      <c r="J371" s="145">
        <f>ROUND(I371*H371,2)</f>
        <v>0</v>
      </c>
      <c r="K371" s="141" t="s">
        <v>132</v>
      </c>
      <c r="L371" s="33"/>
      <c r="M371" s="146" t="s">
        <v>1</v>
      </c>
      <c r="N371" s="147" t="s">
        <v>40</v>
      </c>
      <c r="O371" s="58"/>
      <c r="P371" s="148">
        <f>O371*H371</f>
        <v>0</v>
      </c>
      <c r="Q371" s="148">
        <v>1.2999999999999999E-4</v>
      </c>
      <c r="R371" s="148">
        <f>Q371*H371</f>
        <v>2.7946099999999999E-3</v>
      </c>
      <c r="S371" s="148">
        <v>0</v>
      </c>
      <c r="T371" s="14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0" t="s">
        <v>230</v>
      </c>
      <c r="AT371" s="150" t="s">
        <v>128</v>
      </c>
      <c r="AU371" s="150" t="s">
        <v>82</v>
      </c>
      <c r="AY371" s="17" t="s">
        <v>126</v>
      </c>
      <c r="BE371" s="151">
        <f>IF(N371="základní",J371,0)</f>
        <v>0</v>
      </c>
      <c r="BF371" s="151">
        <f>IF(N371="snížená",J371,0)</f>
        <v>0</v>
      </c>
      <c r="BG371" s="151">
        <f>IF(N371="zákl. přenesená",J371,0)</f>
        <v>0</v>
      </c>
      <c r="BH371" s="151">
        <f>IF(N371="sníž. přenesená",J371,0)</f>
        <v>0</v>
      </c>
      <c r="BI371" s="151">
        <f>IF(N371="nulová",J371,0)</f>
        <v>0</v>
      </c>
      <c r="BJ371" s="17" t="s">
        <v>80</v>
      </c>
      <c r="BK371" s="151">
        <f>ROUND(I371*H371,2)</f>
        <v>0</v>
      </c>
      <c r="BL371" s="17" t="s">
        <v>230</v>
      </c>
      <c r="BM371" s="150" t="s">
        <v>537</v>
      </c>
    </row>
    <row r="372" spans="1:65" s="2" customFormat="1" ht="24.2" customHeight="1">
      <c r="A372" s="32"/>
      <c r="B372" s="138"/>
      <c r="C372" s="139" t="s">
        <v>538</v>
      </c>
      <c r="D372" s="139" t="s">
        <v>128</v>
      </c>
      <c r="E372" s="140" t="s">
        <v>539</v>
      </c>
      <c r="F372" s="141" t="s">
        <v>540</v>
      </c>
      <c r="G372" s="142" t="s">
        <v>131</v>
      </c>
      <c r="H372" s="143">
        <v>21.497</v>
      </c>
      <c r="I372" s="144"/>
      <c r="J372" s="145">
        <f>ROUND(I372*H372,2)</f>
        <v>0</v>
      </c>
      <c r="K372" s="141" t="s">
        <v>132</v>
      </c>
      <c r="L372" s="33"/>
      <c r="M372" s="146" t="s">
        <v>1</v>
      </c>
      <c r="N372" s="147" t="s">
        <v>40</v>
      </c>
      <c r="O372" s="58"/>
      <c r="P372" s="148">
        <f>O372*H372</f>
        <v>0</v>
      </c>
      <c r="Q372" s="148">
        <v>1.2999999999999999E-4</v>
      </c>
      <c r="R372" s="148">
        <f>Q372*H372</f>
        <v>2.7946099999999999E-3</v>
      </c>
      <c r="S372" s="148">
        <v>0</v>
      </c>
      <c r="T372" s="14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50" t="s">
        <v>230</v>
      </c>
      <c r="AT372" s="150" t="s">
        <v>128</v>
      </c>
      <c r="AU372" s="150" t="s">
        <v>82</v>
      </c>
      <c r="AY372" s="17" t="s">
        <v>126</v>
      </c>
      <c r="BE372" s="151">
        <f>IF(N372="základní",J372,0)</f>
        <v>0</v>
      </c>
      <c r="BF372" s="151">
        <f>IF(N372="snížená",J372,0)</f>
        <v>0</v>
      </c>
      <c r="BG372" s="151">
        <f>IF(N372="zákl. přenesená",J372,0)</f>
        <v>0</v>
      </c>
      <c r="BH372" s="151">
        <f>IF(N372="sníž. přenesená",J372,0)</f>
        <v>0</v>
      </c>
      <c r="BI372" s="151">
        <f>IF(N372="nulová",J372,0)</f>
        <v>0</v>
      </c>
      <c r="BJ372" s="17" t="s">
        <v>80</v>
      </c>
      <c r="BK372" s="151">
        <f>ROUND(I372*H372,2)</f>
        <v>0</v>
      </c>
      <c r="BL372" s="17" t="s">
        <v>230</v>
      </c>
      <c r="BM372" s="150" t="s">
        <v>541</v>
      </c>
    </row>
    <row r="373" spans="1:65" s="2" customFormat="1" ht="24.2" customHeight="1">
      <c r="A373" s="32"/>
      <c r="B373" s="138"/>
      <c r="C373" s="139" t="s">
        <v>542</v>
      </c>
      <c r="D373" s="139" t="s">
        <v>128</v>
      </c>
      <c r="E373" s="140" t="s">
        <v>543</v>
      </c>
      <c r="F373" s="141" t="s">
        <v>544</v>
      </c>
      <c r="G373" s="142" t="s">
        <v>131</v>
      </c>
      <c r="H373" s="143">
        <v>21.497</v>
      </c>
      <c r="I373" s="144"/>
      <c r="J373" s="145">
        <f>ROUND(I373*H373,2)</f>
        <v>0</v>
      </c>
      <c r="K373" s="141" t="s">
        <v>132</v>
      </c>
      <c r="L373" s="33"/>
      <c r="M373" s="146" t="s">
        <v>1</v>
      </c>
      <c r="N373" s="147" t="s">
        <v>40</v>
      </c>
      <c r="O373" s="58"/>
      <c r="P373" s="148">
        <f>O373*H373</f>
        <v>0</v>
      </c>
      <c r="Q373" s="148">
        <v>0</v>
      </c>
      <c r="R373" s="148">
        <f>Q373*H373</f>
        <v>0</v>
      </c>
      <c r="S373" s="148">
        <v>0</v>
      </c>
      <c r="T373" s="14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0" t="s">
        <v>230</v>
      </c>
      <c r="AT373" s="150" t="s">
        <v>128</v>
      </c>
      <c r="AU373" s="150" t="s">
        <v>82</v>
      </c>
      <c r="AY373" s="17" t="s">
        <v>126</v>
      </c>
      <c r="BE373" s="151">
        <f>IF(N373="základní",J373,0)</f>
        <v>0</v>
      </c>
      <c r="BF373" s="151">
        <f>IF(N373="snížená",J373,0)</f>
        <v>0</v>
      </c>
      <c r="BG373" s="151">
        <f>IF(N373="zákl. přenesená",J373,0)</f>
        <v>0</v>
      </c>
      <c r="BH373" s="151">
        <f>IF(N373="sníž. přenesená",J373,0)</f>
        <v>0</v>
      </c>
      <c r="BI373" s="151">
        <f>IF(N373="nulová",J373,0)</f>
        <v>0</v>
      </c>
      <c r="BJ373" s="17" t="s">
        <v>80</v>
      </c>
      <c r="BK373" s="151">
        <f>ROUND(I373*H373,2)</f>
        <v>0</v>
      </c>
      <c r="BL373" s="17" t="s">
        <v>230</v>
      </c>
      <c r="BM373" s="150" t="s">
        <v>545</v>
      </c>
    </row>
    <row r="374" spans="1:65" s="2" customFormat="1" ht="37.9" customHeight="1">
      <c r="A374" s="32"/>
      <c r="B374" s="138"/>
      <c r="C374" s="139" t="s">
        <v>546</v>
      </c>
      <c r="D374" s="139" t="s">
        <v>128</v>
      </c>
      <c r="E374" s="140" t="s">
        <v>547</v>
      </c>
      <c r="F374" s="141" t="s">
        <v>548</v>
      </c>
      <c r="G374" s="142" t="s">
        <v>131</v>
      </c>
      <c r="H374" s="143">
        <v>21.497</v>
      </c>
      <c r="I374" s="144"/>
      <c r="J374" s="145">
        <f>ROUND(I374*H374,2)</f>
        <v>0</v>
      </c>
      <c r="K374" s="141" t="s">
        <v>132</v>
      </c>
      <c r="L374" s="33"/>
      <c r="M374" s="146" t="s">
        <v>1</v>
      </c>
      <c r="N374" s="147" t="s">
        <v>40</v>
      </c>
      <c r="O374" s="58"/>
      <c r="P374" s="148">
        <f>O374*H374</f>
        <v>0</v>
      </c>
      <c r="Q374" s="148">
        <v>6.9999999999999994E-5</v>
      </c>
      <c r="R374" s="148">
        <f>Q374*H374</f>
        <v>1.5047899999999998E-3</v>
      </c>
      <c r="S374" s="148">
        <v>0</v>
      </c>
      <c r="T374" s="14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0" t="s">
        <v>230</v>
      </c>
      <c r="AT374" s="150" t="s">
        <v>128</v>
      </c>
      <c r="AU374" s="150" t="s">
        <v>82</v>
      </c>
      <c r="AY374" s="17" t="s">
        <v>126</v>
      </c>
      <c r="BE374" s="151">
        <f>IF(N374="základní",J374,0)</f>
        <v>0</v>
      </c>
      <c r="BF374" s="151">
        <f>IF(N374="snížená",J374,0)</f>
        <v>0</v>
      </c>
      <c r="BG374" s="151">
        <f>IF(N374="zákl. přenesená",J374,0)</f>
        <v>0</v>
      </c>
      <c r="BH374" s="151">
        <f>IF(N374="sníž. přenesená",J374,0)</f>
        <v>0</v>
      </c>
      <c r="BI374" s="151">
        <f>IF(N374="nulová",J374,0)</f>
        <v>0</v>
      </c>
      <c r="BJ374" s="17" t="s">
        <v>80</v>
      </c>
      <c r="BK374" s="151">
        <f>ROUND(I374*H374,2)</f>
        <v>0</v>
      </c>
      <c r="BL374" s="17" t="s">
        <v>230</v>
      </c>
      <c r="BM374" s="150" t="s">
        <v>549</v>
      </c>
    </row>
    <row r="375" spans="1:65" s="2" customFormat="1" ht="24.2" customHeight="1">
      <c r="A375" s="32"/>
      <c r="B375" s="138"/>
      <c r="C375" s="139" t="s">
        <v>550</v>
      </c>
      <c r="D375" s="139" t="s">
        <v>128</v>
      </c>
      <c r="E375" s="140" t="s">
        <v>551</v>
      </c>
      <c r="F375" s="141" t="s">
        <v>552</v>
      </c>
      <c r="G375" s="142" t="s">
        <v>131</v>
      </c>
      <c r="H375" s="143">
        <v>1.75</v>
      </c>
      <c r="I375" s="144"/>
      <c r="J375" s="145">
        <f>ROUND(I375*H375,2)</f>
        <v>0</v>
      </c>
      <c r="K375" s="141" t="s">
        <v>132</v>
      </c>
      <c r="L375" s="33"/>
      <c r="M375" s="146" t="s">
        <v>1</v>
      </c>
      <c r="N375" s="147" t="s">
        <v>40</v>
      </c>
      <c r="O375" s="58"/>
      <c r="P375" s="148">
        <f>O375*H375</f>
        <v>0</v>
      </c>
      <c r="Q375" s="148">
        <v>1.7000000000000001E-4</v>
      </c>
      <c r="R375" s="148">
        <f>Q375*H375</f>
        <v>2.9750000000000002E-4</v>
      </c>
      <c r="S375" s="148">
        <v>0</v>
      </c>
      <c r="T375" s="14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0" t="s">
        <v>230</v>
      </c>
      <c r="AT375" s="150" t="s">
        <v>128</v>
      </c>
      <c r="AU375" s="150" t="s">
        <v>82</v>
      </c>
      <c r="AY375" s="17" t="s">
        <v>126</v>
      </c>
      <c r="BE375" s="151">
        <f>IF(N375="základní",J375,0)</f>
        <v>0</v>
      </c>
      <c r="BF375" s="151">
        <f>IF(N375="snížená",J375,0)</f>
        <v>0</v>
      </c>
      <c r="BG375" s="151">
        <f>IF(N375="zákl. přenesená",J375,0)</f>
        <v>0</v>
      </c>
      <c r="BH375" s="151">
        <f>IF(N375="sníž. přenesená",J375,0)</f>
        <v>0</v>
      </c>
      <c r="BI375" s="151">
        <f>IF(N375="nulová",J375,0)</f>
        <v>0</v>
      </c>
      <c r="BJ375" s="17" t="s">
        <v>80</v>
      </c>
      <c r="BK375" s="151">
        <f>ROUND(I375*H375,2)</f>
        <v>0</v>
      </c>
      <c r="BL375" s="17" t="s">
        <v>230</v>
      </c>
      <c r="BM375" s="150" t="s">
        <v>553</v>
      </c>
    </row>
    <row r="376" spans="1:65" s="13" customFormat="1">
      <c r="B376" s="152"/>
      <c r="D376" s="153" t="s">
        <v>135</v>
      </c>
      <c r="E376" s="154" t="s">
        <v>1</v>
      </c>
      <c r="F376" s="155" t="s">
        <v>554</v>
      </c>
      <c r="H376" s="156">
        <v>0.75</v>
      </c>
      <c r="I376" s="157"/>
      <c r="L376" s="152"/>
      <c r="M376" s="158"/>
      <c r="N376" s="159"/>
      <c r="O376" s="159"/>
      <c r="P376" s="159"/>
      <c r="Q376" s="159"/>
      <c r="R376" s="159"/>
      <c r="S376" s="159"/>
      <c r="T376" s="160"/>
      <c r="AT376" s="154" t="s">
        <v>135</v>
      </c>
      <c r="AU376" s="154" t="s">
        <v>82</v>
      </c>
      <c r="AV376" s="13" t="s">
        <v>82</v>
      </c>
      <c r="AW376" s="13" t="s">
        <v>31</v>
      </c>
      <c r="AX376" s="13" t="s">
        <v>75</v>
      </c>
      <c r="AY376" s="154" t="s">
        <v>126</v>
      </c>
    </row>
    <row r="377" spans="1:65" s="13" customFormat="1">
      <c r="B377" s="152"/>
      <c r="D377" s="153" t="s">
        <v>135</v>
      </c>
      <c r="E377" s="154" t="s">
        <v>1</v>
      </c>
      <c r="F377" s="155" t="s">
        <v>555</v>
      </c>
      <c r="H377" s="156">
        <v>0.5</v>
      </c>
      <c r="I377" s="157"/>
      <c r="L377" s="152"/>
      <c r="M377" s="158"/>
      <c r="N377" s="159"/>
      <c r="O377" s="159"/>
      <c r="P377" s="159"/>
      <c r="Q377" s="159"/>
      <c r="R377" s="159"/>
      <c r="S377" s="159"/>
      <c r="T377" s="160"/>
      <c r="AT377" s="154" t="s">
        <v>135</v>
      </c>
      <c r="AU377" s="154" t="s">
        <v>82</v>
      </c>
      <c r="AV377" s="13" t="s">
        <v>82</v>
      </c>
      <c r="AW377" s="13" t="s">
        <v>31</v>
      </c>
      <c r="AX377" s="13" t="s">
        <v>75</v>
      </c>
      <c r="AY377" s="154" t="s">
        <v>126</v>
      </c>
    </row>
    <row r="378" spans="1:65" s="13" customFormat="1">
      <c r="B378" s="152"/>
      <c r="D378" s="153" t="s">
        <v>135</v>
      </c>
      <c r="E378" s="154" t="s">
        <v>1</v>
      </c>
      <c r="F378" s="155" t="s">
        <v>556</v>
      </c>
      <c r="H378" s="156">
        <v>0.5</v>
      </c>
      <c r="I378" s="157"/>
      <c r="L378" s="152"/>
      <c r="M378" s="158"/>
      <c r="N378" s="159"/>
      <c r="O378" s="159"/>
      <c r="P378" s="159"/>
      <c r="Q378" s="159"/>
      <c r="R378" s="159"/>
      <c r="S378" s="159"/>
      <c r="T378" s="160"/>
      <c r="AT378" s="154" t="s">
        <v>135</v>
      </c>
      <c r="AU378" s="154" t="s">
        <v>82</v>
      </c>
      <c r="AV378" s="13" t="s">
        <v>82</v>
      </c>
      <c r="AW378" s="13" t="s">
        <v>31</v>
      </c>
      <c r="AX378" s="13" t="s">
        <v>75</v>
      </c>
      <c r="AY378" s="154" t="s">
        <v>126</v>
      </c>
    </row>
    <row r="379" spans="1:65" s="15" customFormat="1">
      <c r="B379" s="178"/>
      <c r="D379" s="153" t="s">
        <v>135</v>
      </c>
      <c r="E379" s="179" t="s">
        <v>1</v>
      </c>
      <c r="F379" s="180" t="s">
        <v>201</v>
      </c>
      <c r="H379" s="181">
        <v>1.75</v>
      </c>
      <c r="I379" s="182"/>
      <c r="L379" s="178"/>
      <c r="M379" s="183"/>
      <c r="N379" s="184"/>
      <c r="O379" s="184"/>
      <c r="P379" s="184"/>
      <c r="Q379" s="184"/>
      <c r="R379" s="184"/>
      <c r="S379" s="184"/>
      <c r="T379" s="185"/>
      <c r="AT379" s="179" t="s">
        <v>135</v>
      </c>
      <c r="AU379" s="179" t="s">
        <v>82</v>
      </c>
      <c r="AV379" s="15" t="s">
        <v>133</v>
      </c>
      <c r="AW379" s="15" t="s">
        <v>31</v>
      </c>
      <c r="AX379" s="15" t="s">
        <v>80</v>
      </c>
      <c r="AY379" s="179" t="s">
        <v>126</v>
      </c>
    </row>
    <row r="380" spans="1:65" s="2" customFormat="1" ht="24.2" customHeight="1">
      <c r="A380" s="32"/>
      <c r="B380" s="138"/>
      <c r="C380" s="139" t="s">
        <v>557</v>
      </c>
      <c r="D380" s="139" t="s">
        <v>128</v>
      </c>
      <c r="E380" s="140" t="s">
        <v>558</v>
      </c>
      <c r="F380" s="141" t="s">
        <v>559</v>
      </c>
      <c r="G380" s="142" t="s">
        <v>131</v>
      </c>
      <c r="H380" s="143">
        <v>1.75</v>
      </c>
      <c r="I380" s="144"/>
      <c r="J380" s="145">
        <f>ROUND(I380*H380,2)</f>
        <v>0</v>
      </c>
      <c r="K380" s="141" t="s">
        <v>132</v>
      </c>
      <c r="L380" s="33"/>
      <c r="M380" s="146" t="s">
        <v>1</v>
      </c>
      <c r="N380" s="147" t="s">
        <v>40</v>
      </c>
      <c r="O380" s="58"/>
      <c r="P380" s="148">
        <f>O380*H380</f>
        <v>0</v>
      </c>
      <c r="Q380" s="148">
        <v>1.2E-4</v>
      </c>
      <c r="R380" s="148">
        <f>Q380*H380</f>
        <v>2.1000000000000001E-4</v>
      </c>
      <c r="S380" s="148">
        <v>0</v>
      </c>
      <c r="T380" s="14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0" t="s">
        <v>230</v>
      </c>
      <c r="AT380" s="150" t="s">
        <v>128</v>
      </c>
      <c r="AU380" s="150" t="s">
        <v>82</v>
      </c>
      <c r="AY380" s="17" t="s">
        <v>126</v>
      </c>
      <c r="BE380" s="151">
        <f>IF(N380="základní",J380,0)</f>
        <v>0</v>
      </c>
      <c r="BF380" s="151">
        <f>IF(N380="snížená",J380,0)</f>
        <v>0</v>
      </c>
      <c r="BG380" s="151">
        <f>IF(N380="zákl. přenesená",J380,0)</f>
        <v>0</v>
      </c>
      <c r="BH380" s="151">
        <f>IF(N380="sníž. přenesená",J380,0)</f>
        <v>0</v>
      </c>
      <c r="BI380" s="151">
        <f>IF(N380="nulová",J380,0)</f>
        <v>0</v>
      </c>
      <c r="BJ380" s="17" t="s">
        <v>80</v>
      </c>
      <c r="BK380" s="151">
        <f>ROUND(I380*H380,2)</f>
        <v>0</v>
      </c>
      <c r="BL380" s="17" t="s">
        <v>230</v>
      </c>
      <c r="BM380" s="150" t="s">
        <v>560</v>
      </c>
    </row>
    <row r="381" spans="1:65" s="2" customFormat="1" ht="24.2" customHeight="1">
      <c r="A381" s="32"/>
      <c r="B381" s="138"/>
      <c r="C381" s="139" t="s">
        <v>561</v>
      </c>
      <c r="D381" s="139" t="s">
        <v>128</v>
      </c>
      <c r="E381" s="140" t="s">
        <v>562</v>
      </c>
      <c r="F381" s="141" t="s">
        <v>563</v>
      </c>
      <c r="G381" s="142" t="s">
        <v>131</v>
      </c>
      <c r="H381" s="143">
        <v>1.75</v>
      </c>
      <c r="I381" s="144"/>
      <c r="J381" s="145">
        <f>ROUND(I381*H381,2)</f>
        <v>0</v>
      </c>
      <c r="K381" s="141" t="s">
        <v>132</v>
      </c>
      <c r="L381" s="33"/>
      <c r="M381" s="187" t="s">
        <v>1</v>
      </c>
      <c r="N381" s="188" t="s">
        <v>40</v>
      </c>
      <c r="O381" s="189"/>
      <c r="P381" s="190">
        <f>O381*H381</f>
        <v>0</v>
      </c>
      <c r="Q381" s="190">
        <v>1.1E-4</v>
      </c>
      <c r="R381" s="190">
        <f>Q381*H381</f>
        <v>1.9250000000000002E-4</v>
      </c>
      <c r="S381" s="190">
        <v>0</v>
      </c>
      <c r="T381" s="19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0" t="s">
        <v>230</v>
      </c>
      <c r="AT381" s="150" t="s">
        <v>128</v>
      </c>
      <c r="AU381" s="150" t="s">
        <v>82</v>
      </c>
      <c r="AY381" s="17" t="s">
        <v>126</v>
      </c>
      <c r="BE381" s="151">
        <f>IF(N381="základní",J381,0)</f>
        <v>0</v>
      </c>
      <c r="BF381" s="151">
        <f>IF(N381="snížená",J381,0)</f>
        <v>0</v>
      </c>
      <c r="BG381" s="151">
        <f>IF(N381="zákl. přenesená",J381,0)</f>
        <v>0</v>
      </c>
      <c r="BH381" s="151">
        <f>IF(N381="sníž. přenesená",J381,0)</f>
        <v>0</v>
      </c>
      <c r="BI381" s="151">
        <f>IF(N381="nulová",J381,0)</f>
        <v>0</v>
      </c>
      <c r="BJ381" s="17" t="s">
        <v>80</v>
      </c>
      <c r="BK381" s="151">
        <f>ROUND(I381*H381,2)</f>
        <v>0</v>
      </c>
      <c r="BL381" s="17" t="s">
        <v>230</v>
      </c>
      <c r="BM381" s="150" t="s">
        <v>564</v>
      </c>
    </row>
    <row r="382" spans="1:65" s="2" customFormat="1" ht="6.95" customHeight="1">
      <c r="A382" s="32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33"/>
      <c r="M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</row>
  </sheetData>
  <autoFilter ref="C133:K381" xr:uid="{00000000-0009-0000-0000-000001000000}"/>
  <mergeCells count="6">
    <mergeCell ref="E126:H12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03-06-20a - POLYFUNKČNÍ D...</vt:lpstr>
      <vt:lpstr>'03-06-20a - POLYFUNKČNÍ D...'!Názvy_tisku</vt:lpstr>
      <vt:lpstr>'Rekapitulace stavby'!Názvy_tisku</vt:lpstr>
      <vt:lpstr>'03-06-20a - POLYFUNKČNÍ D...'!Oblast_tisku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Ambrož</dc:creator>
  <cp:lastModifiedBy>Širgelová Hana</cp:lastModifiedBy>
  <dcterms:created xsi:type="dcterms:W3CDTF">2020-09-07T11:50:48Z</dcterms:created>
  <dcterms:modified xsi:type="dcterms:W3CDTF">2021-01-11T10:03:34Z</dcterms:modified>
</cp:coreProperties>
</file>